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623\Nextcloud\Année 2024-2025\Année 24-25\PC 24-25\DS\DS 6\"/>
    </mc:Choice>
  </mc:AlternateContent>
  <xr:revisionPtr revIDLastSave="0" documentId="13_ncr:1_{15984D63-D26F-41D6-9177-35600B0FCA55}" xr6:coauthVersionLast="47" xr6:coauthVersionMax="47" xr10:uidLastSave="{00000000-0000-0000-0000-000000000000}"/>
  <bookViews>
    <workbookView xWindow="-108" yWindow="-108" windowWidth="23256" windowHeight="12456" xr2:uid="{1E902A35-376E-4557-A187-C16ED8B00030}"/>
  </bookViews>
  <sheets>
    <sheet name="DS_6_2024-2025_PC" sheetId="1" r:id="rId1"/>
  </sheets>
  <calcPr calcId="191029"/>
</workbook>
</file>

<file path=xl/calcChain.xml><?xml version="1.0" encoding="utf-8"?>
<calcChain xmlns="http://schemas.openxmlformats.org/spreadsheetml/2006/main">
  <c r="AG7" i="1" l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G6" i="1"/>
  <c r="AF6" i="1"/>
  <c r="AJ8" i="1" l="1"/>
  <c r="AJ19" i="1"/>
  <c r="AJ12" i="1"/>
  <c r="AJ21" i="1"/>
  <c r="AJ25" i="1"/>
  <c r="AJ10" i="1"/>
  <c r="AJ22" i="1"/>
  <c r="AJ31" i="1"/>
  <c r="AJ32" i="1"/>
  <c r="AJ26" i="1"/>
  <c r="AJ6" i="1"/>
  <c r="AJ18" i="1"/>
  <c r="AJ24" i="1"/>
  <c r="AJ20" i="1"/>
  <c r="AJ34" i="1"/>
  <c r="AJ7" i="1"/>
  <c r="AJ29" i="1"/>
  <c r="AJ13" i="1"/>
  <c r="AJ17" i="1"/>
  <c r="AJ30" i="1"/>
  <c r="AJ28" i="1"/>
  <c r="AJ33" i="1"/>
  <c r="AJ27" i="1"/>
  <c r="AJ23" i="1"/>
  <c r="AJ16" i="1"/>
  <c r="AJ14" i="1"/>
  <c r="AJ9" i="1"/>
  <c r="AJ15" i="1"/>
  <c r="AJ11" i="1"/>
  <c r="AF4" i="1" l="1"/>
  <c r="AI8" i="1"/>
  <c r="AI12" i="1"/>
  <c r="AI32" i="1"/>
  <c r="AI6" i="1"/>
  <c r="AI17" i="1"/>
  <c r="AI9" i="1"/>
  <c r="AG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H35" i="1"/>
  <c r="E35" i="1"/>
  <c r="AL15" i="1"/>
  <c r="AL9" i="1"/>
  <c r="AL14" i="1"/>
  <c r="AL16" i="1"/>
  <c r="AL23" i="1"/>
  <c r="AL27" i="1"/>
  <c r="AL33" i="1"/>
  <c r="AL28" i="1"/>
  <c r="AL30" i="1"/>
  <c r="AL17" i="1"/>
  <c r="AL13" i="1"/>
  <c r="AL29" i="1"/>
  <c r="AL7" i="1"/>
  <c r="AL34" i="1"/>
  <c r="AL20" i="1"/>
  <c r="AL24" i="1"/>
  <c r="AL18" i="1"/>
  <c r="AL6" i="1"/>
  <c r="AL26" i="1"/>
  <c r="AL32" i="1"/>
  <c r="AL31" i="1"/>
  <c r="AL22" i="1"/>
  <c r="AL10" i="1"/>
  <c r="AL25" i="1"/>
  <c r="AL21" i="1"/>
  <c r="AL12" i="1"/>
  <c r="AL19" i="1"/>
  <c r="AL8" i="1"/>
  <c r="AL11" i="1"/>
  <c r="AN4" i="1"/>
  <c r="AN27" i="1" s="1"/>
  <c r="AI16" i="1" l="1"/>
  <c r="AI29" i="1"/>
  <c r="AI27" i="1"/>
  <c r="AI34" i="1"/>
  <c r="AI22" i="1"/>
  <c r="AI11" i="1"/>
  <c r="AI28" i="1"/>
  <c r="AI25" i="1"/>
  <c r="AI24" i="1"/>
  <c r="AI14" i="1"/>
  <c r="AI13" i="1"/>
  <c r="AI26" i="1"/>
  <c r="AI19" i="1"/>
  <c r="AI23" i="1"/>
  <c r="AI7" i="1"/>
  <c r="AI31" i="1"/>
  <c r="AI33" i="1"/>
  <c r="AI20" i="1"/>
  <c r="AI10" i="1"/>
  <c r="AI15" i="1"/>
  <c r="AI30" i="1"/>
  <c r="AI18" i="1"/>
  <c r="AI21" i="1"/>
  <c r="AI4" i="1"/>
  <c r="AM15" i="1"/>
  <c r="AM9" i="1"/>
  <c r="AM16" i="1"/>
  <c r="AM23" i="1"/>
  <c r="AM27" i="1"/>
  <c r="AM28" i="1"/>
  <c r="AM30" i="1"/>
  <c r="AM17" i="1"/>
  <c r="AM29" i="1"/>
  <c r="AM7" i="1"/>
  <c r="AM34" i="1"/>
  <c r="AM24" i="1"/>
  <c r="AM18" i="1"/>
  <c r="AM6" i="1"/>
  <c r="AM32" i="1"/>
  <c r="AM31" i="1"/>
  <c r="AM22" i="1"/>
  <c r="AM25" i="1"/>
  <c r="AM21" i="1"/>
  <c r="AM8" i="1"/>
  <c r="AM11" i="1"/>
  <c r="AG35" i="1"/>
  <c r="AM33" i="1"/>
  <c r="AN24" i="1"/>
  <c r="AN29" i="1"/>
  <c r="AK25" i="1"/>
  <c r="AN8" i="1"/>
  <c r="AN25" i="1"/>
  <c r="AN32" i="1"/>
  <c r="AK23" i="1"/>
  <c r="AK19" i="1"/>
  <c r="AK34" i="1"/>
  <c r="AK13" i="1"/>
  <c r="AK15" i="1"/>
  <c r="AK32" i="1"/>
  <c r="AK12" i="1"/>
  <c r="AK10" i="1"/>
  <c r="AK17" i="1"/>
  <c r="AK24" i="1"/>
  <c r="AK27" i="1"/>
  <c r="AK14" i="1"/>
  <c r="AJ35" i="1"/>
  <c r="AK11" i="1"/>
  <c r="AF35" i="1"/>
  <c r="AK22" i="1"/>
  <c r="AK26" i="1"/>
  <c r="AK33" i="1"/>
  <c r="AK8" i="1"/>
  <c r="AK29" i="1"/>
  <c r="AK9" i="1"/>
  <c r="AK6" i="1"/>
  <c r="AK20" i="1"/>
  <c r="AK28" i="1"/>
  <c r="AK31" i="1"/>
  <c r="AK7" i="1"/>
  <c r="AN28" i="1"/>
  <c r="AN20" i="1"/>
  <c r="AN11" i="1"/>
  <c r="AN31" i="1"/>
  <c r="AN7" i="1"/>
  <c r="AN23" i="1"/>
  <c r="AM14" i="1"/>
  <c r="AK21" i="1"/>
  <c r="AM26" i="1"/>
  <c r="AM13" i="1"/>
  <c r="AN26" i="1"/>
  <c r="AM19" i="1"/>
  <c r="AK30" i="1"/>
  <c r="AN16" i="1"/>
  <c r="AN19" i="1"/>
  <c r="AM12" i="1"/>
  <c r="AN13" i="1"/>
  <c r="AN14" i="1"/>
  <c r="AN9" i="1"/>
  <c r="AK18" i="1"/>
  <c r="AN12" i="1"/>
  <c r="AN6" i="1"/>
  <c r="AN17" i="1"/>
  <c r="AN21" i="1"/>
  <c r="AN18" i="1"/>
  <c r="AN30" i="1"/>
  <c r="AN15" i="1"/>
  <c r="AK16" i="1"/>
  <c r="AL35" i="1"/>
  <c r="AM10" i="1"/>
  <c r="AM20" i="1"/>
  <c r="AN10" i="1"/>
  <c r="AN33" i="1"/>
  <c r="AN22" i="1"/>
  <c r="AN34" i="1"/>
  <c r="AP10" i="1" l="1"/>
  <c r="AQ10" i="1" s="1"/>
  <c r="AP28" i="1"/>
  <c r="AQ28" i="1" s="1"/>
  <c r="AP14" i="1"/>
  <c r="AQ14" i="1" s="1"/>
  <c r="AP31" i="1"/>
  <c r="AQ31" i="1" s="1"/>
  <c r="AP15" i="1"/>
  <c r="AQ15" i="1" s="1"/>
  <c r="AP19" i="1"/>
  <c r="AQ19" i="1" s="1"/>
  <c r="AO34" i="1"/>
  <c r="AO25" i="1"/>
  <c r="AI35" i="1"/>
  <c r="AO30" i="1"/>
  <c r="AO13" i="1"/>
  <c r="AO20" i="1"/>
  <c r="AP26" i="1"/>
  <c r="AQ26" i="1" s="1"/>
  <c r="AP8" i="1"/>
  <c r="AQ8" i="1" s="1"/>
  <c r="AO24" i="1"/>
  <c r="AP29" i="1"/>
  <c r="AQ29" i="1" s="1"/>
  <c r="AO26" i="1"/>
  <c r="AO28" i="1"/>
  <c r="AN35" i="1"/>
  <c r="AO11" i="1"/>
  <c r="AO10" i="1"/>
  <c r="AO17" i="1"/>
  <c r="AO19" i="1"/>
  <c r="AO29" i="1"/>
  <c r="AP7" i="1"/>
  <c r="AQ7" i="1" s="1"/>
  <c r="AO27" i="1"/>
  <c r="AO14" i="1"/>
  <c r="AO21" i="1"/>
  <c r="AO6" i="1"/>
  <c r="AP9" i="1"/>
  <c r="AQ9" i="1" s="1"/>
  <c r="AP34" i="1"/>
  <c r="AQ34" i="1" s="1"/>
  <c r="AP12" i="1"/>
  <c r="AQ12" i="1" s="1"/>
  <c r="AP27" i="1"/>
  <c r="AQ27" i="1" s="1"/>
  <c r="AP22" i="1"/>
  <c r="AQ22" i="1" s="1"/>
  <c r="AP17" i="1"/>
  <c r="AQ17" i="1" s="1"/>
  <c r="AP6" i="1"/>
  <c r="AQ6" i="1" s="1"/>
  <c r="AO8" i="1"/>
  <c r="AP16" i="1"/>
  <c r="AQ16" i="1" s="1"/>
  <c r="AP18" i="1"/>
  <c r="AQ18" i="1" s="1"/>
  <c r="AO33" i="1"/>
  <c r="AO23" i="1"/>
  <c r="AP23" i="1"/>
  <c r="AQ23" i="1" s="1"/>
  <c r="AP33" i="1"/>
  <c r="AQ33" i="1" s="1"/>
  <c r="AP25" i="1"/>
  <c r="AQ25" i="1" s="1"/>
  <c r="AO22" i="1"/>
  <c r="AO18" i="1"/>
  <c r="AO12" i="1"/>
  <c r="AO16" i="1"/>
  <c r="AO7" i="1"/>
  <c r="AP24" i="1"/>
  <c r="AQ24" i="1" s="1"/>
  <c r="AP20" i="1"/>
  <c r="AQ20" i="1" s="1"/>
  <c r="AO32" i="1"/>
  <c r="AP13" i="1"/>
  <c r="AQ13" i="1" s="1"/>
  <c r="AP32" i="1"/>
  <c r="AQ32" i="1" s="1"/>
  <c r="AO15" i="1"/>
  <c r="AO9" i="1"/>
  <c r="AO31" i="1"/>
  <c r="AP21" i="1"/>
  <c r="AQ21" i="1" s="1"/>
  <c r="AP30" i="1"/>
  <c r="AQ30" i="1" s="1"/>
  <c r="AP11" i="1"/>
  <c r="AQ11" i="1" s="1"/>
  <c r="C50" i="1" l="1"/>
  <c r="C54" i="1"/>
  <c r="AQ37" i="1"/>
  <c r="C51" i="1"/>
  <c r="C45" i="1"/>
  <c r="C53" i="1"/>
  <c r="C46" i="1"/>
  <c r="C49" i="1"/>
  <c r="AQ38" i="1"/>
  <c r="C62" i="1"/>
  <c r="C57" i="1"/>
  <c r="C52" i="1"/>
  <c r="C47" i="1"/>
  <c r="C65" i="1"/>
  <c r="C60" i="1"/>
  <c r="C55" i="1"/>
  <c r="C63" i="1"/>
  <c r="C48" i="1"/>
  <c r="C58" i="1"/>
  <c r="C61" i="1"/>
  <c r="C56" i="1"/>
  <c r="C64" i="1"/>
  <c r="C59" i="1"/>
  <c r="AR27" i="1"/>
  <c r="AR7" i="1"/>
  <c r="AR32" i="1"/>
  <c r="AR9" i="1"/>
  <c r="AR13" i="1"/>
  <c r="AR11" i="1"/>
  <c r="AP38" i="1"/>
  <c r="AP37" i="1"/>
  <c r="AR25" i="1"/>
  <c r="AR6" i="1"/>
  <c r="AR29" i="1"/>
  <c r="AR20" i="1"/>
  <c r="AR17" i="1"/>
  <c r="AR30" i="1"/>
  <c r="AR33" i="1"/>
  <c r="AR21" i="1"/>
  <c r="AR24" i="1"/>
  <c r="AR23" i="1"/>
  <c r="AR22" i="1"/>
  <c r="AR31" i="1"/>
  <c r="AR8" i="1"/>
  <c r="AR26" i="1"/>
  <c r="AR14" i="1"/>
  <c r="AR19" i="1"/>
  <c r="AR15" i="1"/>
  <c r="AR18" i="1"/>
  <c r="AR28" i="1"/>
  <c r="AR12" i="1"/>
  <c r="AR34" i="1"/>
  <c r="AR16" i="1"/>
  <c r="AR10" i="1"/>
  <c r="C67" i="1" l="1"/>
</calcChain>
</file>

<file path=xl/sharedStrings.xml><?xml version="1.0" encoding="utf-8"?>
<sst xmlns="http://schemas.openxmlformats.org/spreadsheetml/2006/main" count="70" uniqueCount="35">
  <si>
    <t>Question</t>
  </si>
  <si>
    <t>Présentation</t>
  </si>
  <si>
    <t>Total points</t>
  </si>
  <si>
    <t>% questions abordées</t>
  </si>
  <si>
    <t>rang Q abordées</t>
  </si>
  <si>
    <t>% justesse</t>
  </si>
  <si>
    <t>rang justesse</t>
  </si>
  <si>
    <t>% points Q à savoir faire</t>
  </si>
  <si>
    <t>rang sur Q à savoir faire</t>
  </si>
  <si>
    <t>note brute</t>
  </si>
  <si>
    <t>note finale</t>
  </si>
  <si>
    <t>rang</t>
  </si>
  <si>
    <t>Barème</t>
  </si>
  <si>
    <t xml:space="preserve">Note finale </t>
  </si>
  <si>
    <t>Classement</t>
  </si>
  <si>
    <t>Numéro d'anonymat</t>
  </si>
  <si>
    <t>Questions à savoir faire</t>
  </si>
  <si>
    <t>X</t>
  </si>
  <si>
    <t>Réussite classe (%)</t>
  </si>
  <si>
    <t>Questions accessibles</t>
  </si>
  <si>
    <t>Moyenne</t>
  </si>
  <si>
    <t>Ecart-type</t>
  </si>
  <si>
    <t>Notes</t>
  </si>
  <si>
    <t>Effectifs</t>
  </si>
  <si>
    <t>Total présents</t>
  </si>
  <si>
    <t>Partie orga</t>
  </si>
  <si>
    <t>Partie géné</t>
  </si>
  <si>
    <t>A</t>
  </si>
  <si>
    <t>B</t>
  </si>
  <si>
    <t>C</t>
  </si>
  <si>
    <t>D</t>
  </si>
  <si>
    <t>Total géné</t>
  </si>
  <si>
    <t>Total orga</t>
  </si>
  <si>
    <t xml:space="preserve">0/3/6 </t>
  </si>
  <si>
    <t>27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</si>
</sst>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&quot; &quot;%"/>
    <numFmt numFmtId="166" formatCode="0.#"/>
  </numFmts>
  <fonts count="22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sz val="11"/>
      <color rgb="FF000000"/>
      <name val="Calibri"/>
      <family val="2"/>
    </font>
    <font>
      <sz val="11"/>
      <color rgb="FF000000"/>
      <name val="Comic Sans MS"/>
      <family val="4"/>
    </font>
    <font>
      <b/>
      <sz val="11"/>
      <color rgb="FF000000"/>
      <name val="Comic Sans MS"/>
      <family val="4"/>
    </font>
    <font>
      <b/>
      <sz val="12"/>
      <color rgb="FF000000"/>
      <name val="Comic Sans MS"/>
      <family val="4"/>
    </font>
    <font>
      <sz val="10"/>
      <color rgb="FF000000"/>
      <name val="Comic Sans MS"/>
      <family val="4"/>
    </font>
    <font>
      <b/>
      <sz val="10"/>
      <color rgb="FF000000"/>
      <name val="Comic Sans MS"/>
      <family val="4"/>
    </font>
    <font>
      <sz val="8"/>
      <name val="Liberation Sans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B4C6E7"/>
        <bgColor rgb="FFB4C6E7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B050"/>
        <bgColor rgb="FFFFFFFF"/>
      </patternFill>
    </fill>
    <fill>
      <patternFill patternType="solid">
        <fgColor rgb="FFFFC000"/>
        <bgColor rgb="FFFFFFFF"/>
      </patternFill>
    </fill>
  </fills>
  <borders count="7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3" fillId="9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6" borderId="0" applyNumberFormat="0" applyFont="0" applyBorder="0" applyAlignment="0" applyProtection="0"/>
    <xf numFmtId="0" fontId="5" fillId="7" borderId="0" applyNumberFormat="0" applyBorder="0" applyProtection="0"/>
    <xf numFmtId="0" fontId="6" fillId="0" borderId="0" applyNumberFormat="0" applyBorder="0" applyProtection="0"/>
    <xf numFmtId="0" fontId="7" fillId="8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4" fillId="0" borderId="0" applyNumberFormat="0" applyBorder="0" applyProtection="0"/>
  </cellStyleXfs>
  <cellXfs count="113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165" fontId="16" fillId="0" borderId="0" xfId="0" applyNumberFormat="1" applyFont="1"/>
    <xf numFmtId="166" fontId="16" fillId="0" borderId="0" xfId="0" applyNumberFormat="1" applyFont="1"/>
    <xf numFmtId="0" fontId="17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165" fontId="16" fillId="10" borderId="5" xfId="0" applyNumberFormat="1" applyFont="1" applyFill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166" fontId="16" fillId="0" borderId="4" xfId="0" applyNumberFormat="1" applyFont="1" applyBorder="1" applyAlignment="1">
      <alignment horizontal="center" vertical="center" wrapText="1"/>
    </xf>
    <xf numFmtId="166" fontId="16" fillId="10" borderId="12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166" fontId="16" fillId="0" borderId="14" xfId="0" applyNumberFormat="1" applyFont="1" applyBorder="1" applyAlignment="1">
      <alignment horizontal="center" vertical="center" wrapText="1"/>
    </xf>
    <xf numFmtId="166" fontId="16" fillId="10" borderId="17" xfId="0" applyNumberFormat="1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9" fontId="17" fillId="10" borderId="23" xfId="0" applyNumberFormat="1" applyFont="1" applyFill="1" applyBorder="1" applyAlignment="1">
      <alignment horizontal="center"/>
    </xf>
    <xf numFmtId="1" fontId="19" fillId="0" borderId="25" xfId="0" applyNumberFormat="1" applyFont="1" applyBorder="1" applyAlignment="1">
      <alignment horizontal="center"/>
    </xf>
    <xf numFmtId="165" fontId="17" fillId="10" borderId="23" xfId="0" applyNumberFormat="1" applyFont="1" applyFill="1" applyBorder="1" applyAlignment="1">
      <alignment horizontal="center"/>
    </xf>
    <xf numFmtId="164" fontId="16" fillId="0" borderId="24" xfId="0" applyNumberFormat="1" applyFont="1" applyBorder="1" applyAlignment="1">
      <alignment horizontal="center"/>
    </xf>
    <xf numFmtId="164" fontId="18" fillId="10" borderId="23" xfId="0" applyNumberFormat="1" applyFont="1" applyFill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6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1" fontId="19" fillId="0" borderId="28" xfId="0" applyNumberFormat="1" applyFont="1" applyBorder="1" applyAlignment="1">
      <alignment horizontal="center"/>
    </xf>
    <xf numFmtId="9" fontId="17" fillId="10" borderId="29" xfId="0" applyNumberFormat="1" applyFont="1" applyFill="1" applyBorder="1" applyAlignment="1">
      <alignment horizontal="center"/>
    </xf>
    <xf numFmtId="165" fontId="17" fillId="10" borderId="29" xfId="0" applyNumberFormat="1" applyFont="1" applyFill="1" applyBorder="1" applyAlignment="1">
      <alignment horizontal="center"/>
    </xf>
    <xf numFmtId="164" fontId="16" fillId="0" borderId="30" xfId="0" applyNumberFormat="1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/>
    </xf>
    <xf numFmtId="1" fontId="19" fillId="0" borderId="35" xfId="0" applyNumberFormat="1" applyFont="1" applyBorder="1" applyAlignment="1">
      <alignment horizontal="center"/>
    </xf>
    <xf numFmtId="9" fontId="17" fillId="10" borderId="34" xfId="0" applyNumberFormat="1" applyFont="1" applyFill="1" applyBorder="1" applyAlignment="1">
      <alignment horizontal="center"/>
    </xf>
    <xf numFmtId="165" fontId="17" fillId="10" borderId="34" xfId="0" applyNumberFormat="1" applyFont="1" applyFill="1" applyBorder="1" applyAlignment="1">
      <alignment horizontal="center"/>
    </xf>
    <xf numFmtId="164" fontId="16" fillId="0" borderId="36" xfId="0" applyNumberFormat="1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9" fontId="20" fillId="11" borderId="9" xfId="0" applyNumberFormat="1" applyFont="1" applyFill="1" applyBorder="1" applyAlignment="1">
      <alignment horizontal="center"/>
    </xf>
    <xf numFmtId="1" fontId="17" fillId="0" borderId="38" xfId="0" applyNumberFormat="1" applyFont="1" applyBorder="1" applyAlignment="1">
      <alignment horizontal="center"/>
    </xf>
    <xf numFmtId="9" fontId="17" fillId="10" borderId="39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9" fontId="17" fillId="10" borderId="37" xfId="0" applyNumberFormat="1" applyFont="1" applyFill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9" fontId="16" fillId="0" borderId="0" xfId="0" applyNumberFormat="1" applyFont="1" applyAlignment="1">
      <alignment horizontal="center"/>
    </xf>
    <xf numFmtId="165" fontId="17" fillId="0" borderId="18" xfId="0" applyNumberFormat="1" applyFont="1" applyBorder="1" applyAlignment="1">
      <alignment horizontal="center"/>
    </xf>
    <xf numFmtId="164" fontId="17" fillId="0" borderId="40" xfId="0" applyNumberFormat="1" applyFont="1" applyBorder="1" applyAlignment="1">
      <alignment horizontal="center"/>
    </xf>
    <xf numFmtId="164" fontId="17" fillId="0" borderId="19" xfId="0" applyNumberFormat="1" applyFont="1" applyBorder="1" applyAlignment="1">
      <alignment horizontal="center"/>
    </xf>
    <xf numFmtId="165" fontId="17" fillId="0" borderId="31" xfId="0" applyNumberFormat="1" applyFont="1" applyBorder="1" applyAlignment="1">
      <alignment horizontal="center"/>
    </xf>
    <xf numFmtId="166" fontId="17" fillId="0" borderId="32" xfId="0" applyNumberFormat="1" applyFont="1" applyBorder="1" applyAlignment="1">
      <alignment horizontal="center"/>
    </xf>
    <xf numFmtId="0" fontId="20" fillId="12" borderId="27" xfId="0" applyFont="1" applyFill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50" xfId="0" applyFont="1" applyBorder="1" applyAlignment="1">
      <alignment horizontal="center" vertical="center" wrapText="1"/>
    </xf>
    <xf numFmtId="1" fontId="20" fillId="11" borderId="9" xfId="0" applyNumberFormat="1" applyFont="1" applyFill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9" fontId="20" fillId="11" borderId="55" xfId="0" applyNumberFormat="1" applyFont="1" applyFill="1" applyBorder="1" applyAlignment="1">
      <alignment horizontal="center"/>
    </xf>
    <xf numFmtId="9" fontId="20" fillId="11" borderId="56" xfId="0" applyNumberFormat="1" applyFont="1" applyFill="1" applyBorder="1" applyAlignment="1">
      <alignment horizontal="center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/>
    </xf>
    <xf numFmtId="0" fontId="16" fillId="0" borderId="62" xfId="0" applyFont="1" applyBorder="1" applyAlignment="1">
      <alignment horizontal="center"/>
    </xf>
    <xf numFmtId="0" fontId="16" fillId="0" borderId="63" xfId="0" applyFont="1" applyBorder="1" applyAlignment="1">
      <alignment horizontal="center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16" fillId="0" borderId="67" xfId="0" applyFont="1" applyBorder="1" applyAlignment="1">
      <alignment horizontal="center"/>
    </xf>
    <xf numFmtId="0" fontId="16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4" fontId="18" fillId="10" borderId="72" xfId="0" applyNumberFormat="1" applyFont="1" applyFill="1" applyBorder="1" applyAlignment="1">
      <alignment horizontal="center"/>
    </xf>
    <xf numFmtId="164" fontId="18" fillId="10" borderId="73" xfId="0" applyNumberFormat="1" applyFont="1" applyFill="1" applyBorder="1" applyAlignment="1">
      <alignment horizontal="center"/>
    </xf>
    <xf numFmtId="164" fontId="18" fillId="10" borderId="74" xfId="0" applyNumberFormat="1" applyFont="1" applyFill="1" applyBorder="1" applyAlignment="1">
      <alignment horizontal="center"/>
    </xf>
    <xf numFmtId="0" fontId="17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4" fontId="17" fillId="0" borderId="41" xfId="0" applyNumberFormat="1" applyFont="1" applyBorder="1" applyAlignment="1">
      <alignment horizontal="center"/>
    </xf>
    <xf numFmtId="164" fontId="18" fillId="10" borderId="11" xfId="0" applyNumberFormat="1" applyFont="1" applyFill="1" applyBorder="1" applyAlignment="1">
      <alignment horizontal="center"/>
    </xf>
    <xf numFmtId="164" fontId="18" fillId="10" borderId="75" xfId="0" applyNumberFormat="1" applyFont="1" applyFill="1" applyBorder="1" applyAlignment="1">
      <alignment horizontal="center"/>
    </xf>
    <xf numFmtId="9" fontId="20" fillId="13" borderId="54" xfId="0" applyNumberFormat="1" applyFont="1" applyFill="1" applyBorder="1" applyAlignment="1">
      <alignment horizontal="center"/>
    </xf>
    <xf numFmtId="9" fontId="20" fillId="13" borderId="55" xfId="0" applyNumberFormat="1" applyFont="1" applyFill="1" applyBorder="1" applyAlignment="1">
      <alignment horizontal="center"/>
    </xf>
    <xf numFmtId="9" fontId="20" fillId="14" borderId="55" xfId="0" applyNumberFormat="1" applyFont="1" applyFill="1" applyBorder="1" applyAlignment="1">
      <alignment horizontal="center"/>
    </xf>
    <xf numFmtId="9" fontId="20" fillId="13" borderId="68" xfId="0" applyNumberFormat="1" applyFont="1" applyFill="1" applyBorder="1" applyAlignment="1">
      <alignment horizontal="center"/>
    </xf>
    <xf numFmtId="9" fontId="20" fillId="14" borderId="54" xfId="0" applyNumberFormat="1" applyFont="1" applyFill="1" applyBorder="1" applyAlignment="1">
      <alignment horizontal="center"/>
    </xf>
  </cellXfs>
  <cellStyles count="20">
    <cellStyle name="Accent" xfId="2" xr:uid="{16CCC0ED-ADA3-4CCB-B71E-F0C156C7C0DC}"/>
    <cellStyle name="Accent 1" xfId="3" xr:uid="{3C99A24A-84CB-4198-9D6C-EDDAE93C75ED}"/>
    <cellStyle name="Accent 2" xfId="4" xr:uid="{C1006579-0CF8-43A7-9936-371E804CEBC3}"/>
    <cellStyle name="Accent 3" xfId="5" xr:uid="{504C3474-AE16-47CB-878C-0BF19B79C5B0}"/>
    <cellStyle name="Bad" xfId="6" xr:uid="{DBF59694-1EC7-4127-ADD5-1C9A41DA6975}"/>
    <cellStyle name="cf1" xfId="7" xr:uid="{EE7FA008-A852-40AB-A60E-0708C845F8AD}"/>
    <cellStyle name="Error" xfId="8" xr:uid="{32B94A10-1020-43DE-93AE-CE4A315308ED}"/>
    <cellStyle name="Footnote" xfId="9" xr:uid="{A25EA32A-25B1-476F-A2A0-3F7E4110F128}"/>
    <cellStyle name="Good" xfId="10" xr:uid="{643950C3-465F-4D75-9A9B-41CA84E4B382}"/>
    <cellStyle name="Heading" xfId="11" xr:uid="{6289F54F-646B-495F-A0A9-00B857FA052F}"/>
    <cellStyle name="Heading 1" xfId="12" xr:uid="{0366F477-69D2-4959-A662-60A498EEC818}"/>
    <cellStyle name="Heading 2" xfId="13" xr:uid="{B1126FD9-EC13-4117-8E17-8307399EB3BC}"/>
    <cellStyle name="Hyperlink" xfId="14" xr:uid="{C0AD9328-D10C-445B-9983-E4E831DAB7F3}"/>
    <cellStyle name="Neutral" xfId="15" xr:uid="{78C54F1D-38FF-4635-B3FC-A159AF16398A}"/>
    <cellStyle name="Normal" xfId="0" builtinId="0" customBuiltin="1"/>
    <cellStyle name="Note" xfId="1" builtinId="10" customBuiltin="1"/>
    <cellStyle name="Result" xfId="16" xr:uid="{E269C5EC-E99C-4635-AAF7-C4FD2242C74A}"/>
    <cellStyle name="Status" xfId="17" xr:uid="{BC6050AF-844B-4A5D-B2F6-31C5198C50C2}"/>
    <cellStyle name="Text" xfId="18" xr:uid="{BB8C0EF8-D6F5-409E-ADA1-ECF04F87DD1E}"/>
    <cellStyle name="Warning" xfId="19" xr:uid="{59190A80-A0F2-4ADD-97CB-034854E3BDA9}"/>
  </cellStyles>
  <dxfs count="28">
    <dxf>
      <fill>
        <patternFill patternType="solid">
          <fgColor rgb="FFB4C6E7"/>
          <bgColor rgb="FFB4C6E7"/>
        </patternFill>
      </fill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fr-F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Corrélation % Q traitées / rang final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xVal>
            <c:numRef>
              <c:f>'DS_6_2024-2025_PC'!$AR$6:$AR$34</c:f>
              <c:numCache>
                <c:formatCode>General</c:formatCode>
                <c:ptCount val="29"/>
                <c:pt idx="0">
                  <c:v>25</c:v>
                </c:pt>
                <c:pt idx="1">
                  <c:v>9</c:v>
                </c:pt>
                <c:pt idx="2">
                  <c:v>29</c:v>
                </c:pt>
                <c:pt idx="3">
                  <c:v>21</c:v>
                </c:pt>
                <c:pt idx="4">
                  <c:v>17</c:v>
                </c:pt>
                <c:pt idx="5">
                  <c:v>15</c:v>
                </c:pt>
                <c:pt idx="6">
                  <c:v>28</c:v>
                </c:pt>
                <c:pt idx="7">
                  <c:v>3</c:v>
                </c:pt>
                <c:pt idx="8">
                  <c:v>20</c:v>
                </c:pt>
                <c:pt idx="9">
                  <c:v>2</c:v>
                </c:pt>
                <c:pt idx="10">
                  <c:v>27</c:v>
                </c:pt>
                <c:pt idx="11">
                  <c:v>5</c:v>
                </c:pt>
                <c:pt idx="12">
                  <c:v>11</c:v>
                </c:pt>
                <c:pt idx="13">
                  <c:v>6</c:v>
                </c:pt>
                <c:pt idx="14">
                  <c:v>24</c:v>
                </c:pt>
                <c:pt idx="15">
                  <c:v>12</c:v>
                </c:pt>
                <c:pt idx="16">
                  <c:v>23</c:v>
                </c:pt>
                <c:pt idx="17">
                  <c:v>26</c:v>
                </c:pt>
                <c:pt idx="18">
                  <c:v>12</c:v>
                </c:pt>
                <c:pt idx="19">
                  <c:v>12</c:v>
                </c:pt>
                <c:pt idx="20">
                  <c:v>19</c:v>
                </c:pt>
                <c:pt idx="21">
                  <c:v>10</c:v>
                </c:pt>
                <c:pt idx="22">
                  <c:v>3</c:v>
                </c:pt>
                <c:pt idx="23">
                  <c:v>7</c:v>
                </c:pt>
                <c:pt idx="24">
                  <c:v>21</c:v>
                </c:pt>
                <c:pt idx="25">
                  <c:v>15</c:v>
                </c:pt>
                <c:pt idx="26">
                  <c:v>8</c:v>
                </c:pt>
                <c:pt idx="27">
                  <c:v>18</c:v>
                </c:pt>
                <c:pt idx="28">
                  <c:v>1</c:v>
                </c:pt>
              </c:numCache>
            </c:numRef>
          </c:xVal>
          <c:yVal>
            <c:numRef>
              <c:f>'DS_6_2024-2025_PC'!$AJ$6:$AJ$34</c:f>
              <c:numCache>
                <c:formatCode>0%</c:formatCode>
                <c:ptCount val="29"/>
                <c:pt idx="0">
                  <c:v>0.66666666666666663</c:v>
                </c:pt>
                <c:pt idx="1">
                  <c:v>0.92592592592592593</c:v>
                </c:pt>
                <c:pt idx="2">
                  <c:v>0.66666666666666663</c:v>
                </c:pt>
                <c:pt idx="3">
                  <c:v>0.62962962962962965</c:v>
                </c:pt>
                <c:pt idx="4">
                  <c:v>0.59259259259259256</c:v>
                </c:pt>
                <c:pt idx="5">
                  <c:v>0.77777777777777779</c:v>
                </c:pt>
                <c:pt idx="6">
                  <c:v>0.59259259259259256</c:v>
                </c:pt>
                <c:pt idx="7">
                  <c:v>0.81481481481481477</c:v>
                </c:pt>
                <c:pt idx="8">
                  <c:v>0.70370370370370372</c:v>
                </c:pt>
                <c:pt idx="9">
                  <c:v>0.92592592592592593</c:v>
                </c:pt>
                <c:pt idx="10">
                  <c:v>0.59259259259259256</c:v>
                </c:pt>
                <c:pt idx="11">
                  <c:v>0.96296296296296291</c:v>
                </c:pt>
                <c:pt idx="12">
                  <c:v>0.77777777777777779</c:v>
                </c:pt>
                <c:pt idx="13">
                  <c:v>0.88888888888888884</c:v>
                </c:pt>
                <c:pt idx="14">
                  <c:v>0.85185185185185186</c:v>
                </c:pt>
                <c:pt idx="15">
                  <c:v>0.81481481481481477</c:v>
                </c:pt>
                <c:pt idx="16">
                  <c:v>0.66666666666666663</c:v>
                </c:pt>
                <c:pt idx="17">
                  <c:v>0.59259259259259256</c:v>
                </c:pt>
                <c:pt idx="18">
                  <c:v>0.85185185185185186</c:v>
                </c:pt>
                <c:pt idx="19">
                  <c:v>0.81481481481481477</c:v>
                </c:pt>
                <c:pt idx="20">
                  <c:v>0.81481481481481477</c:v>
                </c:pt>
                <c:pt idx="21">
                  <c:v>0.70370370370370372</c:v>
                </c:pt>
                <c:pt idx="22">
                  <c:v>1</c:v>
                </c:pt>
                <c:pt idx="23">
                  <c:v>1</c:v>
                </c:pt>
                <c:pt idx="24">
                  <c:v>0.62962962962962965</c:v>
                </c:pt>
                <c:pt idx="25">
                  <c:v>0.77777777777777779</c:v>
                </c:pt>
                <c:pt idx="26">
                  <c:v>0.85185185185185186</c:v>
                </c:pt>
                <c:pt idx="27">
                  <c:v>0.77777777777777779</c:v>
                </c:pt>
                <c:pt idx="28">
                  <c:v>0.88888888888888884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5C-4378-B3F1-DD02D34D4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67743"/>
        <c:axId val="784170143"/>
      </c:scatterChart>
      <c:valAx>
        <c:axId val="784170143"/>
        <c:scaling>
          <c:orientation val="minMax"/>
          <c:max val="1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67743"/>
        <c:crosses val="autoZero"/>
        <c:crossBetween val="midCat"/>
      </c:valAx>
      <c:valAx>
        <c:axId val="78416774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70143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fr-F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Corrélation %justesse / rang final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xVal>
            <c:numRef>
              <c:f>'DS_6_2024-2025_PC'!$AR$6:$AR$34</c:f>
              <c:numCache>
                <c:formatCode>General</c:formatCode>
                <c:ptCount val="29"/>
                <c:pt idx="0">
                  <c:v>25</c:v>
                </c:pt>
                <c:pt idx="1">
                  <c:v>9</c:v>
                </c:pt>
                <c:pt idx="2">
                  <c:v>29</c:v>
                </c:pt>
                <c:pt idx="3">
                  <c:v>21</c:v>
                </c:pt>
                <c:pt idx="4">
                  <c:v>17</c:v>
                </c:pt>
                <c:pt idx="5">
                  <c:v>15</c:v>
                </c:pt>
                <c:pt idx="6">
                  <c:v>28</c:v>
                </c:pt>
                <c:pt idx="7">
                  <c:v>3</c:v>
                </c:pt>
                <c:pt idx="8">
                  <c:v>20</c:v>
                </c:pt>
                <c:pt idx="9">
                  <c:v>2</c:v>
                </c:pt>
                <c:pt idx="10">
                  <c:v>27</c:v>
                </c:pt>
                <c:pt idx="11">
                  <c:v>5</c:v>
                </c:pt>
                <c:pt idx="12">
                  <c:v>11</c:v>
                </c:pt>
                <c:pt idx="13">
                  <c:v>6</c:v>
                </c:pt>
                <c:pt idx="14">
                  <c:v>24</c:v>
                </c:pt>
                <c:pt idx="15">
                  <c:v>12</c:v>
                </c:pt>
                <c:pt idx="16">
                  <c:v>23</c:v>
                </c:pt>
                <c:pt idx="17">
                  <c:v>26</c:v>
                </c:pt>
                <c:pt idx="18">
                  <c:v>12</c:v>
                </c:pt>
                <c:pt idx="19">
                  <c:v>12</c:v>
                </c:pt>
                <c:pt idx="20">
                  <c:v>19</c:v>
                </c:pt>
                <c:pt idx="21">
                  <c:v>10</c:v>
                </c:pt>
                <c:pt idx="22">
                  <c:v>3</c:v>
                </c:pt>
                <c:pt idx="23">
                  <c:v>7</c:v>
                </c:pt>
                <c:pt idx="24">
                  <c:v>21</c:v>
                </c:pt>
                <c:pt idx="25">
                  <c:v>15</c:v>
                </c:pt>
                <c:pt idx="26">
                  <c:v>8</c:v>
                </c:pt>
                <c:pt idx="27">
                  <c:v>18</c:v>
                </c:pt>
                <c:pt idx="28">
                  <c:v>1</c:v>
                </c:pt>
              </c:numCache>
            </c:numRef>
          </c:xVal>
          <c:yVal>
            <c:numRef>
              <c:f>'DS_6_2024-2025_PC'!$AL$6:$AL$34</c:f>
              <c:numCache>
                <c:formatCode>0%</c:formatCode>
                <c:ptCount val="29"/>
                <c:pt idx="0">
                  <c:v>0.5</c:v>
                </c:pt>
                <c:pt idx="1">
                  <c:v>0.6071428571428571</c:v>
                </c:pt>
                <c:pt idx="2">
                  <c:v>0.32989690721649484</c:v>
                </c:pt>
                <c:pt idx="3">
                  <c:v>0.61290322580645162</c:v>
                </c:pt>
                <c:pt idx="4">
                  <c:v>0.70833333333333337</c:v>
                </c:pt>
                <c:pt idx="5">
                  <c:v>0.59663865546218486</c:v>
                </c:pt>
                <c:pt idx="6">
                  <c:v>0.36666666666666664</c:v>
                </c:pt>
                <c:pt idx="7">
                  <c:v>0.87931034482758619</c:v>
                </c:pt>
                <c:pt idx="8">
                  <c:v>0.61386138613861385</c:v>
                </c:pt>
                <c:pt idx="9">
                  <c:v>0.75</c:v>
                </c:pt>
                <c:pt idx="10">
                  <c:v>0.53333333333333333</c:v>
                </c:pt>
                <c:pt idx="11">
                  <c:v>0.69285714285714284</c:v>
                </c:pt>
                <c:pt idx="12">
                  <c:v>0.69298245614035092</c:v>
                </c:pt>
                <c:pt idx="13">
                  <c:v>0.70588235294117652</c:v>
                </c:pt>
                <c:pt idx="14">
                  <c:v>0.40944881889763779</c:v>
                </c:pt>
                <c:pt idx="15">
                  <c:v>0.63636363636363635</c:v>
                </c:pt>
                <c:pt idx="16">
                  <c:v>0.54081632653061229</c:v>
                </c:pt>
                <c:pt idx="17">
                  <c:v>0.51807228915662651</c:v>
                </c:pt>
                <c:pt idx="18">
                  <c:v>0.62096774193548387</c:v>
                </c:pt>
                <c:pt idx="19">
                  <c:v>0.64516129032258063</c:v>
                </c:pt>
                <c:pt idx="20">
                  <c:v>0.57024793388429751</c:v>
                </c:pt>
                <c:pt idx="21">
                  <c:v>0.7570093457943925</c:v>
                </c:pt>
                <c:pt idx="22">
                  <c:v>0.69863013698630139</c:v>
                </c:pt>
                <c:pt idx="23">
                  <c:v>0.64383561643835618</c:v>
                </c:pt>
                <c:pt idx="24">
                  <c:v>0.6063829787234043</c:v>
                </c:pt>
                <c:pt idx="25">
                  <c:v>0.63793103448275867</c:v>
                </c:pt>
                <c:pt idx="26">
                  <c:v>0.65384615384615385</c:v>
                </c:pt>
                <c:pt idx="27">
                  <c:v>0.58333333333333337</c:v>
                </c:pt>
                <c:pt idx="28">
                  <c:v>0.83582089552238803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21-4157-882B-E3A7628D9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66783"/>
        <c:axId val="784168223"/>
      </c:scatterChart>
      <c:valAx>
        <c:axId val="784168223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66783"/>
        <c:crosses val="autoZero"/>
        <c:crossBetween val="midCat"/>
      </c:valAx>
      <c:valAx>
        <c:axId val="78416678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68223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fr-F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Corrélation %réussite des Q abordables / rang final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xVal>
            <c:numRef>
              <c:f>'DS_6_2024-2025_PC'!$AR$6:$AR$34</c:f>
              <c:numCache>
                <c:formatCode>General</c:formatCode>
                <c:ptCount val="29"/>
                <c:pt idx="0">
                  <c:v>25</c:v>
                </c:pt>
                <c:pt idx="1">
                  <c:v>9</c:v>
                </c:pt>
                <c:pt idx="2">
                  <c:v>29</c:v>
                </c:pt>
                <c:pt idx="3">
                  <c:v>21</c:v>
                </c:pt>
                <c:pt idx="4">
                  <c:v>17</c:v>
                </c:pt>
                <c:pt idx="5">
                  <c:v>15</c:v>
                </c:pt>
                <c:pt idx="6">
                  <c:v>28</c:v>
                </c:pt>
                <c:pt idx="7">
                  <c:v>3</c:v>
                </c:pt>
                <c:pt idx="8">
                  <c:v>20</c:v>
                </c:pt>
                <c:pt idx="9">
                  <c:v>2</c:v>
                </c:pt>
                <c:pt idx="10">
                  <c:v>27</c:v>
                </c:pt>
                <c:pt idx="11">
                  <c:v>5</c:v>
                </c:pt>
                <c:pt idx="12">
                  <c:v>11</c:v>
                </c:pt>
                <c:pt idx="13">
                  <c:v>6</c:v>
                </c:pt>
                <c:pt idx="14">
                  <c:v>24</c:v>
                </c:pt>
                <c:pt idx="15">
                  <c:v>12</c:v>
                </c:pt>
                <c:pt idx="16">
                  <c:v>23</c:v>
                </c:pt>
                <c:pt idx="17">
                  <c:v>26</c:v>
                </c:pt>
                <c:pt idx="18">
                  <c:v>12</c:v>
                </c:pt>
                <c:pt idx="19">
                  <c:v>12</c:v>
                </c:pt>
                <c:pt idx="20">
                  <c:v>19</c:v>
                </c:pt>
                <c:pt idx="21">
                  <c:v>10</c:v>
                </c:pt>
                <c:pt idx="22">
                  <c:v>3</c:v>
                </c:pt>
                <c:pt idx="23">
                  <c:v>7</c:v>
                </c:pt>
                <c:pt idx="24">
                  <c:v>21</c:v>
                </c:pt>
                <c:pt idx="25">
                  <c:v>15</c:v>
                </c:pt>
                <c:pt idx="26">
                  <c:v>8</c:v>
                </c:pt>
                <c:pt idx="27">
                  <c:v>18</c:v>
                </c:pt>
                <c:pt idx="28">
                  <c:v>1</c:v>
                </c:pt>
              </c:numCache>
            </c:numRef>
          </c:xVal>
          <c:yVal>
            <c:numRef>
              <c:f>'DS_6_2024-2025_PC'!$AN$6:$AN$34</c:f>
              <c:numCache>
                <c:formatCode>0" "%</c:formatCode>
                <c:ptCount val="29"/>
                <c:pt idx="0">
                  <c:v>0.51388888888888884</c:v>
                </c:pt>
                <c:pt idx="1">
                  <c:v>0.75</c:v>
                </c:pt>
                <c:pt idx="2">
                  <c:v>0.2638888888888889</c:v>
                </c:pt>
                <c:pt idx="3">
                  <c:v>0.69444444444444442</c:v>
                </c:pt>
                <c:pt idx="4">
                  <c:v>0.4861111111111111</c:v>
                </c:pt>
                <c:pt idx="5">
                  <c:v>0.70833333333333337</c:v>
                </c:pt>
                <c:pt idx="6">
                  <c:v>0.43055555555555558</c:v>
                </c:pt>
                <c:pt idx="7">
                  <c:v>0.875</c:v>
                </c:pt>
                <c:pt idx="8">
                  <c:v>0.625</c:v>
                </c:pt>
                <c:pt idx="9">
                  <c:v>0.88888888888888884</c:v>
                </c:pt>
                <c:pt idx="10">
                  <c:v>0.3611111111111111</c:v>
                </c:pt>
                <c:pt idx="11">
                  <c:v>0.76388888888888884</c:v>
                </c:pt>
                <c:pt idx="12">
                  <c:v>0.70833333333333337</c:v>
                </c:pt>
                <c:pt idx="13">
                  <c:v>0.80555555555555558</c:v>
                </c:pt>
                <c:pt idx="14">
                  <c:v>0.54166666666666663</c:v>
                </c:pt>
                <c:pt idx="15">
                  <c:v>0.72222222222222221</c:v>
                </c:pt>
                <c:pt idx="16">
                  <c:v>0.3611111111111111</c:v>
                </c:pt>
                <c:pt idx="17">
                  <c:v>0.54166666666666663</c:v>
                </c:pt>
                <c:pt idx="18">
                  <c:v>0.73611111111111116</c:v>
                </c:pt>
                <c:pt idx="19">
                  <c:v>0.81944444444444442</c:v>
                </c:pt>
                <c:pt idx="20">
                  <c:v>0.65277777777777779</c:v>
                </c:pt>
                <c:pt idx="21">
                  <c:v>0.80555555555555558</c:v>
                </c:pt>
                <c:pt idx="22">
                  <c:v>0.86111111111111116</c:v>
                </c:pt>
                <c:pt idx="23">
                  <c:v>0.76388888888888884</c:v>
                </c:pt>
                <c:pt idx="24">
                  <c:v>0.69444444444444442</c:v>
                </c:pt>
                <c:pt idx="25">
                  <c:v>0.625</c:v>
                </c:pt>
                <c:pt idx="26">
                  <c:v>0.66666666666666663</c:v>
                </c:pt>
                <c:pt idx="27">
                  <c:v>0.72222222222222221</c:v>
                </c:pt>
                <c:pt idx="28">
                  <c:v>0.93055555555555558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BB-46B2-80B3-3369C018C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64863"/>
        <c:axId val="784167263"/>
      </c:scatterChart>
      <c:valAx>
        <c:axId val="784167263"/>
        <c:scaling>
          <c:orientation val="minMax"/>
          <c:max val="1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&quot; &quot;%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64863"/>
        <c:crosses val="autoZero"/>
        <c:crossBetween val="midCat"/>
      </c:valAx>
      <c:valAx>
        <c:axId val="78416486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67263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fr-F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Répartition des notes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invertIfNegative val="0"/>
          <c:cat>
            <c:numRef>
              <c:f>'DS_6_2024-2025_PC'!$B$45:$B$65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'DS_6_2024-2025_PC'!$C$45:$C$65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2-40B4-9A31-A8EDB3C74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828047"/>
        <c:axId val="783827087"/>
      </c:barChart>
      <c:valAx>
        <c:axId val="78382708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3828047"/>
        <c:crosses val="autoZero"/>
        <c:crossBetween val="between"/>
      </c:valAx>
      <c:catAx>
        <c:axId val="78382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382708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225629</xdr:colOff>
      <xdr:row>43</xdr:row>
      <xdr:rowOff>48161</xdr:rowOff>
    </xdr:from>
    <xdr:ext cx="4572000" cy="3499756"/>
    <xdr:graphicFrame macro="">
      <xdr:nvGraphicFramePr>
        <xdr:cNvPr id="3" name="Graphique 3">
          <a:extLst>
            <a:ext uri="{FF2B5EF4-FFF2-40B4-BE49-F238E27FC236}">
              <a16:creationId xmlns:a16="http://schemas.microsoft.com/office/drawing/2014/main" id="{28B1AD63-EBE4-72C3-7CD7-0F2EB71E8A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27</xdr:col>
      <xdr:colOff>242453</xdr:colOff>
      <xdr:row>43</xdr:row>
      <xdr:rowOff>40878</xdr:rowOff>
    </xdr:from>
    <xdr:ext cx="4996537" cy="3510646"/>
    <xdr:graphicFrame macro="">
      <xdr:nvGraphicFramePr>
        <xdr:cNvPr id="4" name="Graphique 4">
          <a:extLst>
            <a:ext uri="{FF2B5EF4-FFF2-40B4-BE49-F238E27FC236}">
              <a16:creationId xmlns:a16="http://schemas.microsoft.com/office/drawing/2014/main" id="{43B698B6-9665-1052-9729-A704DE371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37</xdr:col>
      <xdr:colOff>43542</xdr:colOff>
      <xdr:row>43</xdr:row>
      <xdr:rowOff>28808</xdr:rowOff>
    </xdr:from>
    <xdr:ext cx="5116287" cy="3434440"/>
    <xdr:graphicFrame macro="">
      <xdr:nvGraphicFramePr>
        <xdr:cNvPr id="5" name="Graphique 5">
          <a:extLst>
            <a:ext uri="{FF2B5EF4-FFF2-40B4-BE49-F238E27FC236}">
              <a16:creationId xmlns:a16="http://schemas.microsoft.com/office/drawing/2014/main" id="{994A3A04-0FC2-103C-DDD8-7E5F9AE0E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</xdr:col>
      <xdr:colOff>67235</xdr:colOff>
      <xdr:row>43</xdr:row>
      <xdr:rowOff>197226</xdr:rowOff>
    </xdr:from>
    <xdr:ext cx="5241660" cy="3147063"/>
    <xdr:graphicFrame macro="">
      <xdr:nvGraphicFramePr>
        <xdr:cNvPr id="2" name="Graphique 5">
          <a:extLst>
            <a:ext uri="{FF2B5EF4-FFF2-40B4-BE49-F238E27FC236}">
              <a16:creationId xmlns:a16="http://schemas.microsoft.com/office/drawing/2014/main" id="{9686410A-79D0-64B6-A461-6C134B853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56FA3E-BF8E-48AA-983A-1213902EE39C}" name="__Anonymous_Sheet_DB__0" displayName="__Anonymous_Sheet_DB__0" ref="C6:AR38" headerRowCount="0" totalsRowShown="0">
  <sortState xmlns:xlrd2="http://schemas.microsoft.com/office/spreadsheetml/2017/richdata2" ref="C6:AR38">
    <sortCondition ref="C6:C38"/>
  </sortState>
  <tableColumns count="42">
    <tableColumn id="1" xr3:uid="{3C01C879-4235-4AC4-B9BD-F9E4FDEAC5F7}" name="Colonne1"/>
    <tableColumn id="2" xr3:uid="{B46F73F1-53C6-45E7-BA03-D2C844AE1EE1}" name="Colonne2"/>
    <tableColumn id="3" xr3:uid="{C72B5D01-3B7B-418A-A58A-F95F38DBF8E1}" name="Colonne3" dataDxfId="27"/>
    <tableColumn id="4" xr3:uid="{EA35DF37-A1E7-4864-8F96-095C48D1BD8D}" name="Colonne4" dataDxfId="26"/>
    <tableColumn id="5" xr3:uid="{4E111D01-E2A1-4607-8426-04A012CA7422}" name="Colonne5" dataDxfId="25"/>
    <tableColumn id="6" xr3:uid="{6EB23254-9F00-4E57-BD87-03454DBD4052}" name="Colonne6" dataDxfId="24"/>
    <tableColumn id="7" xr3:uid="{3A1B826A-F2EC-4792-A389-D66FEECC113E}" name="Colonne7" dataDxfId="23"/>
    <tableColumn id="8" xr3:uid="{95E1E8C9-DBCC-4159-9AC7-BBCF2D2E936A}" name="Colonne8" dataDxfId="22"/>
    <tableColumn id="9" xr3:uid="{C1969D1C-45C4-4B66-83E0-9634205BAA41}" name="Colonne9" dataDxfId="21"/>
    <tableColumn id="10" xr3:uid="{5749CE85-D666-4FBF-9893-E30A101C4D9D}" name="Colonne10" dataDxfId="20"/>
    <tableColumn id="11" xr3:uid="{90BCD6F1-2B89-4BD9-AB73-401A31892BBD}" name="Colonne11" dataDxfId="19"/>
    <tableColumn id="12" xr3:uid="{49EC2C34-3A99-445B-81A8-0B298DAF7ED8}" name="Colonne12" dataDxfId="18"/>
    <tableColumn id="13" xr3:uid="{4EDD8655-4EA2-4515-B61F-33937647E64F}" name="Colonne13" dataDxfId="17"/>
    <tableColumn id="14" xr3:uid="{EBFCF95C-3A9A-4B81-B125-E359967D5F25}" name="Colonne14" dataDxfId="16"/>
    <tableColumn id="15" xr3:uid="{82B3AD59-15F2-465E-94F0-9E72F82D07E7}" name="Colonne15" dataDxfId="15"/>
    <tableColumn id="16" xr3:uid="{6B8E0EDD-533C-4344-B8DB-C1593E13444A}" name="Colonne16" dataDxfId="14"/>
    <tableColumn id="17" xr3:uid="{ADF303C0-5BD1-4579-A00D-8FF7F6A00DA5}" name="Colonne17" dataDxfId="13"/>
    <tableColumn id="28" xr3:uid="{3508106B-006D-41E0-B990-164F35B74A5F}" name="Colonne28" dataDxfId="12"/>
    <tableColumn id="29" xr3:uid="{73ABA030-F750-4A3F-9538-D877ACA4F740}" name="Colonne29" dataDxfId="11"/>
    <tableColumn id="30" xr3:uid="{FB3A1A76-B63A-4AC5-B3C4-9AFF0632E42C}" name="Colonne30" dataDxfId="10"/>
    <tableColumn id="31" xr3:uid="{81D5E95C-4198-4482-9B9A-D90C7C39A05E}" name="Colonne31" dataDxfId="9"/>
    <tableColumn id="32" xr3:uid="{CC982D41-E385-4F31-A01D-FE4603A55C6B}" name="Colonne32" dataDxfId="8"/>
    <tableColumn id="33" xr3:uid="{50E253CC-0ED2-43E7-965F-29D15178D6F4}" name="Colonne33" dataDxfId="7"/>
    <tableColumn id="34" xr3:uid="{0C63A13C-186D-4042-9915-E060493F2F30}" name="Colonne34" dataDxfId="6"/>
    <tableColumn id="35" xr3:uid="{958257AB-4739-41D3-95D8-C3B59CE226DE}" name="Colonne35" dataDxfId="5"/>
    <tableColumn id="36" xr3:uid="{C949DF44-25DB-4D9E-9E0F-F82A748A9894}" name="Colonne36" dataDxfId="4"/>
    <tableColumn id="37" xr3:uid="{1C4B69C3-8597-48CF-BEA9-E13AB489D603}" name="Colonne37" dataDxfId="3"/>
    <tableColumn id="38" xr3:uid="{FEDFA3AA-4829-4C31-9545-A8A39655FCC2}" name="Colonne38" dataDxfId="2"/>
    <tableColumn id="39" xr3:uid="{64E49A6C-EDFB-4B60-AEF0-66EE976E4BEA}" name="Colonne39" dataDxfId="1"/>
    <tableColumn id="49" xr3:uid="{1A8A73C9-ED07-4566-B9FC-C26B4144660D}" name="Colonne49"/>
    <tableColumn id="50" xr3:uid="{90E63C3A-C249-4C50-8A75-5C83A385B4E2}" name="Colonne50"/>
    <tableColumn id="54" xr3:uid="{DF85FB49-3616-48CA-807A-A262C9D206FE}" name="Colonne54"/>
    <tableColumn id="55" xr3:uid="{C95923CA-F893-4B37-941D-F62A560C2A5C}" name="Colonne55"/>
    <tableColumn id="56" xr3:uid="{6485DCC1-2209-4B95-B666-FC2CFCC804FF}" name="Colonne56"/>
    <tableColumn id="57" xr3:uid="{E4AA3524-8CDA-4CD6-AE79-E9FFF023D3A8}" name="Colonne57"/>
    <tableColumn id="58" xr3:uid="{6AD4C405-EA9C-420D-B969-EE20D54F9A98}" name="Colonne58"/>
    <tableColumn id="59" xr3:uid="{B71F9CA8-CC95-4459-B1BC-FBC6023C715E}" name="Colonne59"/>
    <tableColumn id="60" xr3:uid="{4FB98484-E777-4B4B-85F4-DF4DA3D1B064}" name="Colonne60"/>
    <tableColumn id="61" xr3:uid="{7957AA5D-3170-42F1-B35A-C299B2B84698}" name="Colonne61"/>
    <tableColumn id="62" xr3:uid="{7AEF0FDA-D8C7-4A55-8242-ACC15009B3D9}" name="Colonne62"/>
    <tableColumn id="63" xr3:uid="{0A1F439F-2E38-4527-B6FB-7D8DB9753675}" name="Colonne63"/>
    <tableColumn id="64" xr3:uid="{C2AC6D38-8E28-4088-B91D-73AC5CB79CB3}" name="Colonne6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D1F0-1FD7-465B-A947-21604B018E20}">
  <dimension ref="A1:BR69"/>
  <sheetViews>
    <sheetView tabSelected="1" zoomScale="85" zoomScaleNormal="85" workbookViewId="0">
      <selection activeCell="AF13" sqref="AF13"/>
    </sheetView>
  </sheetViews>
  <sheetFormatPr baseColWidth="10" defaultColWidth="9" defaultRowHeight="15.6"/>
  <cols>
    <col min="1" max="1" width="14" style="1" customWidth="1"/>
    <col min="2" max="2" width="13.3984375" style="1" customWidth="1"/>
    <col min="3" max="3" width="14" style="1" customWidth="1"/>
    <col min="4" max="4" width="26.796875" style="1" customWidth="1"/>
    <col min="5" max="5" width="4.3984375" style="1" customWidth="1"/>
    <col min="6" max="6" width="4.296875" style="1" customWidth="1"/>
    <col min="7" max="7" width="4.19921875" style="1" customWidth="1"/>
    <col min="8" max="8" width="4.59765625" style="1" customWidth="1"/>
    <col min="9" max="13" width="4.19921875" style="1" customWidth="1"/>
    <col min="14" max="15" width="4.3984375" style="1" customWidth="1"/>
    <col min="16" max="16" width="4.796875" style="1" customWidth="1"/>
    <col min="17" max="21" width="4.19921875" style="1" customWidth="1"/>
    <col min="22" max="22" width="4.69921875" style="1" customWidth="1"/>
    <col min="23" max="31" width="4.19921875" style="1" customWidth="1"/>
    <col min="32" max="32" width="7.09765625" style="1" bestFit="1" customWidth="1"/>
    <col min="33" max="33" width="6.69921875" style="1" bestFit="1" customWidth="1"/>
    <col min="34" max="34" width="8" style="1" customWidth="1"/>
    <col min="35" max="35" width="7.296875" style="1" customWidth="1"/>
    <col min="36" max="36" width="9.3984375" style="1" customWidth="1"/>
    <col min="37" max="37" width="10.5" style="1" customWidth="1"/>
    <col min="38" max="39" width="8" style="1" customWidth="1"/>
    <col min="40" max="40" width="10.59765625" style="1" customWidth="1"/>
    <col min="41" max="41" width="11.69921875" style="1" customWidth="1"/>
    <col min="42" max="43" width="8.19921875" style="1" customWidth="1"/>
    <col min="44" max="44" width="5.3984375" style="1" customWidth="1"/>
    <col min="45" max="45" width="10.296875" style="1" customWidth="1"/>
    <col min="46" max="46" width="20.69921875" style="3" customWidth="1"/>
    <col min="47" max="47" width="9.8984375" style="4" customWidth="1"/>
    <col min="48" max="48" width="9.5" style="4" customWidth="1"/>
    <col min="49" max="49" width="4.5" style="1" customWidth="1"/>
    <col min="50" max="50" width="18.8984375" style="1" customWidth="1"/>
    <col min="51" max="51" width="5" style="1" customWidth="1"/>
    <col min="52" max="52" width="9" style="1" customWidth="1"/>
    <col min="53" max="16384" width="9" style="1"/>
  </cols>
  <sheetData>
    <row r="1" spans="1:48" ht="16.2" thickBot="1"/>
    <row r="2" spans="1:48" ht="28.2" customHeight="1" thickBot="1">
      <c r="E2" s="100" t="s">
        <v>26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2" t="s">
        <v>25</v>
      </c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4"/>
      <c r="AF2" s="2"/>
      <c r="AG2" s="2"/>
      <c r="AH2" s="2"/>
      <c r="AI2" s="2"/>
      <c r="AJ2" s="2"/>
      <c r="AK2" s="2"/>
      <c r="AL2" s="2"/>
      <c r="AM2" s="2"/>
      <c r="AN2" s="3"/>
      <c r="AO2" s="3"/>
      <c r="AP2" s="4"/>
      <c r="AQ2" s="4"/>
      <c r="AT2" s="1"/>
      <c r="AU2" s="1"/>
      <c r="AV2" s="1"/>
    </row>
    <row r="3" spans="1:48" ht="49.8" customHeight="1" thickBot="1">
      <c r="D3" s="5" t="s">
        <v>0</v>
      </c>
      <c r="E3" s="85">
        <v>21</v>
      </c>
      <c r="F3" s="86">
        <v>22</v>
      </c>
      <c r="G3" s="86">
        <v>23</v>
      </c>
      <c r="H3" s="86">
        <v>24</v>
      </c>
      <c r="I3" s="86">
        <v>25</v>
      </c>
      <c r="J3" s="86">
        <v>26</v>
      </c>
      <c r="K3" s="86">
        <v>27</v>
      </c>
      <c r="L3" s="86">
        <v>28</v>
      </c>
      <c r="M3" s="86">
        <v>29</v>
      </c>
      <c r="N3" s="86">
        <v>30</v>
      </c>
      <c r="O3" s="86">
        <v>31</v>
      </c>
      <c r="P3" s="86" t="s">
        <v>27</v>
      </c>
      <c r="Q3" s="86" t="s">
        <v>28</v>
      </c>
      <c r="R3" s="86" t="s">
        <v>29</v>
      </c>
      <c r="S3" s="90" t="s">
        <v>30</v>
      </c>
      <c r="T3" s="82">
        <v>32</v>
      </c>
      <c r="U3" s="83">
        <v>33</v>
      </c>
      <c r="V3" s="83">
        <v>34</v>
      </c>
      <c r="W3" s="83">
        <v>35</v>
      </c>
      <c r="X3" s="83">
        <v>36</v>
      </c>
      <c r="Y3" s="83">
        <v>37</v>
      </c>
      <c r="Z3" s="83">
        <v>38</v>
      </c>
      <c r="AA3" s="83">
        <v>39</v>
      </c>
      <c r="AB3" s="83">
        <v>40</v>
      </c>
      <c r="AC3" s="83">
        <v>41</v>
      </c>
      <c r="AD3" s="83">
        <v>42</v>
      </c>
      <c r="AE3" s="84">
        <v>43</v>
      </c>
      <c r="AF3" s="94" t="s">
        <v>31</v>
      </c>
      <c r="AG3" s="75" t="s">
        <v>32</v>
      </c>
      <c r="AH3" s="11" t="s">
        <v>1</v>
      </c>
      <c r="AI3" s="8" t="s">
        <v>2</v>
      </c>
      <c r="AJ3" s="12" t="s">
        <v>3</v>
      </c>
      <c r="AK3" s="6" t="s">
        <v>4</v>
      </c>
      <c r="AL3" s="12" t="s">
        <v>5</v>
      </c>
      <c r="AM3" s="6" t="s">
        <v>6</v>
      </c>
      <c r="AN3" s="13" t="s">
        <v>7</v>
      </c>
      <c r="AO3" s="14" t="s">
        <v>8</v>
      </c>
      <c r="AP3" s="15" t="s">
        <v>9</v>
      </c>
      <c r="AQ3" s="16" t="s">
        <v>10</v>
      </c>
      <c r="AR3" s="7" t="s">
        <v>11</v>
      </c>
      <c r="AT3" s="1"/>
      <c r="AU3" s="1"/>
      <c r="AV3" s="1"/>
    </row>
    <row r="4" spans="1:48" ht="31.8" thickBot="1">
      <c r="D4" s="17" t="s">
        <v>12</v>
      </c>
      <c r="E4" s="85">
        <v>4</v>
      </c>
      <c r="F4" s="86">
        <v>4</v>
      </c>
      <c r="G4" s="86">
        <v>4</v>
      </c>
      <c r="H4" s="86">
        <v>8</v>
      </c>
      <c r="I4" s="86">
        <v>2</v>
      </c>
      <c r="J4" s="86">
        <v>5</v>
      </c>
      <c r="K4" s="86">
        <v>6</v>
      </c>
      <c r="L4" s="86">
        <v>6</v>
      </c>
      <c r="M4" s="86">
        <v>8</v>
      </c>
      <c r="N4" s="86">
        <v>4</v>
      </c>
      <c r="O4" s="86">
        <v>2</v>
      </c>
      <c r="P4" s="86">
        <v>2</v>
      </c>
      <c r="Q4" s="86">
        <v>5</v>
      </c>
      <c r="R4" s="86">
        <v>10</v>
      </c>
      <c r="S4" s="90">
        <v>4</v>
      </c>
      <c r="T4" s="82">
        <v>6</v>
      </c>
      <c r="U4" s="83">
        <v>10</v>
      </c>
      <c r="V4" s="83">
        <v>9</v>
      </c>
      <c r="W4" s="83">
        <v>3</v>
      </c>
      <c r="X4" s="83">
        <v>6</v>
      </c>
      <c r="Y4" s="83">
        <v>5</v>
      </c>
      <c r="Z4" s="83">
        <v>6</v>
      </c>
      <c r="AA4" s="83">
        <v>8</v>
      </c>
      <c r="AB4" s="83">
        <v>4</v>
      </c>
      <c r="AC4" s="83">
        <v>4</v>
      </c>
      <c r="AD4" s="83">
        <v>6</v>
      </c>
      <c r="AE4" s="84">
        <v>5</v>
      </c>
      <c r="AF4" s="95">
        <f>SUM(E4:S4)</f>
        <v>74</v>
      </c>
      <c r="AG4" s="10">
        <f>SUM(T4:AE4)</f>
        <v>72</v>
      </c>
      <c r="AH4" s="21" t="s">
        <v>33</v>
      </c>
      <c r="AI4" s="9">
        <f>AF4+AG4+6</f>
        <v>152</v>
      </c>
      <c r="AJ4" s="22" t="s">
        <v>34</v>
      </c>
      <c r="AK4" s="18"/>
      <c r="AL4" s="22"/>
      <c r="AM4" s="18"/>
      <c r="AN4" s="22">
        <f>SUMIFS(E4:AG4,E$5:AG$5,"X")</f>
        <v>72</v>
      </c>
      <c r="AO4" s="20"/>
      <c r="AP4" s="23"/>
      <c r="AQ4" s="24"/>
      <c r="AR4" s="19"/>
      <c r="AT4" s="1"/>
      <c r="AU4" s="1"/>
      <c r="AV4" s="1"/>
    </row>
    <row r="5" spans="1:48" ht="30" customHeight="1" thickBot="1">
      <c r="A5" s="25" t="s">
        <v>13</v>
      </c>
      <c r="B5" s="26" t="s">
        <v>14</v>
      </c>
      <c r="C5" s="27" t="s">
        <v>15</v>
      </c>
      <c r="D5" s="28" t="s">
        <v>16</v>
      </c>
      <c r="E5" s="85" t="s">
        <v>17</v>
      </c>
      <c r="F5" s="86" t="s">
        <v>17</v>
      </c>
      <c r="G5" s="86" t="s">
        <v>17</v>
      </c>
      <c r="H5" s="86" t="s">
        <v>17</v>
      </c>
      <c r="I5" s="86"/>
      <c r="J5" s="86" t="s">
        <v>17</v>
      </c>
      <c r="K5" s="86" t="s">
        <v>17</v>
      </c>
      <c r="L5" s="86" t="s">
        <v>17</v>
      </c>
      <c r="M5" s="86"/>
      <c r="N5" s="86"/>
      <c r="O5" s="86"/>
      <c r="P5" s="86" t="s">
        <v>17</v>
      </c>
      <c r="Q5" s="86"/>
      <c r="R5" s="86"/>
      <c r="S5" s="90" t="s">
        <v>17</v>
      </c>
      <c r="T5" s="82" t="s">
        <v>17</v>
      </c>
      <c r="U5" s="83" t="s">
        <v>17</v>
      </c>
      <c r="V5" s="83"/>
      <c r="W5" s="83" t="s">
        <v>17</v>
      </c>
      <c r="X5" s="83" t="s">
        <v>17</v>
      </c>
      <c r="Y5" s="83"/>
      <c r="Z5" s="83"/>
      <c r="AA5" s="83"/>
      <c r="AB5" s="83" t="s">
        <v>17</v>
      </c>
      <c r="AC5" s="83"/>
      <c r="AD5" s="83"/>
      <c r="AE5" s="84"/>
      <c r="AF5" s="96"/>
      <c r="AG5" s="10"/>
      <c r="AH5" s="11"/>
      <c r="AI5" s="8"/>
      <c r="AJ5" s="12"/>
      <c r="AK5" s="6"/>
      <c r="AL5" s="12"/>
      <c r="AM5" s="6"/>
      <c r="AN5" s="13"/>
      <c r="AO5" s="14"/>
      <c r="AP5" s="15"/>
      <c r="AQ5" s="16"/>
      <c r="AR5" s="7"/>
      <c r="AT5" s="1"/>
      <c r="AU5" s="1"/>
      <c r="AV5" s="1"/>
    </row>
    <row r="6" spans="1:48" ht="20.399999999999999" thickBot="1">
      <c r="A6" s="97">
        <v>8.2105263157894726</v>
      </c>
      <c r="B6" s="39">
        <v>25</v>
      </c>
      <c r="C6" s="29">
        <v>1</v>
      </c>
      <c r="D6" s="29"/>
      <c r="E6" s="71">
        <v>4</v>
      </c>
      <c r="F6" s="72">
        <v>2</v>
      </c>
      <c r="G6" s="72">
        <v>0</v>
      </c>
      <c r="H6" s="72"/>
      <c r="I6" s="72">
        <v>2</v>
      </c>
      <c r="J6" s="72">
        <v>5</v>
      </c>
      <c r="K6" s="72">
        <v>6</v>
      </c>
      <c r="L6" s="72">
        <v>2</v>
      </c>
      <c r="M6" s="72">
        <v>0</v>
      </c>
      <c r="N6" s="72"/>
      <c r="O6" s="72"/>
      <c r="P6" s="72">
        <v>0</v>
      </c>
      <c r="Q6" s="72">
        <v>0</v>
      </c>
      <c r="R6" s="72"/>
      <c r="S6" s="91"/>
      <c r="T6" s="87">
        <v>1</v>
      </c>
      <c r="U6" s="88">
        <v>10</v>
      </c>
      <c r="V6" s="88">
        <v>0</v>
      </c>
      <c r="W6" s="88">
        <v>3</v>
      </c>
      <c r="X6" s="88">
        <v>2</v>
      </c>
      <c r="Y6" s="88"/>
      <c r="Z6" s="88"/>
      <c r="AA6" s="88">
        <v>4</v>
      </c>
      <c r="AB6" s="88">
        <v>2</v>
      </c>
      <c r="AC6" s="88"/>
      <c r="AD6" s="88">
        <v>6</v>
      </c>
      <c r="AE6" s="89"/>
      <c r="AF6" s="30">
        <f>SUM(__Anonymous_Sheet_DB__0[[#This Row],[Colonne3]:[Colonne17]])</f>
        <v>21</v>
      </c>
      <c r="AG6" s="31">
        <f>SUM(__Anonymous_Sheet_DB__0[[#This Row],[Colonne28]:[Colonne39]])</f>
        <v>28</v>
      </c>
      <c r="AH6" s="32">
        <v>3</v>
      </c>
      <c r="AI6" s="33">
        <f>SUM(__Anonymous_Sheet_DB__0[[#This Row],[Colonne49]:[Colonne54]])</f>
        <v>52</v>
      </c>
      <c r="AJ6" s="34">
        <f>COUNTA($E6:$AE6)/27</f>
        <v>0.66666666666666663</v>
      </c>
      <c r="AK6" s="35">
        <f>_xlfn.RANK.EQ(AJ6,AJ$6:AJ$34)</f>
        <v>21</v>
      </c>
      <c r="AL6" s="34">
        <f>SUMIFS(E6:AE6,E6:AE6,"&gt;=0")/(SUMIFS($E$4:$AE$4,E6:AE6,"&gt;=0"))</f>
        <v>0.5</v>
      </c>
      <c r="AM6" s="35">
        <f>_xlfn.RANK.EQ(AL6,AL$6:AL$34)</f>
        <v>26</v>
      </c>
      <c r="AN6" s="36">
        <f>SUMIFS(E6:AG6,E$5:AG$5,"X")/$AN$4</f>
        <v>0.51388888888888884</v>
      </c>
      <c r="AO6" s="35">
        <f>_xlfn.RANK.EQ(AN6,AN$6:AN$34)</f>
        <v>24</v>
      </c>
      <c r="AP6" s="37">
        <f>AI6/$AI$4*20</f>
        <v>6.8421052631578947</v>
      </c>
      <c r="AQ6" s="38">
        <f>AP6*1.2</f>
        <v>8.2105263157894726</v>
      </c>
      <c r="AR6" s="39">
        <f>_xlfn.RANK.EQ(AP6,AP$6:AP$34)</f>
        <v>25</v>
      </c>
      <c r="AT6" s="1"/>
      <c r="AU6" s="1"/>
      <c r="AV6" s="1"/>
    </row>
    <row r="7" spans="1:48" ht="20.399999999999999" thickBot="1">
      <c r="A7" s="98">
        <v>13.894736842105264</v>
      </c>
      <c r="B7" s="46">
        <v>9</v>
      </c>
      <c r="C7" s="40">
        <v>2</v>
      </c>
      <c r="D7" s="40"/>
      <c r="E7" s="73">
        <v>4</v>
      </c>
      <c r="F7" s="70">
        <v>2</v>
      </c>
      <c r="G7" s="70">
        <v>0</v>
      </c>
      <c r="H7" s="70">
        <v>6</v>
      </c>
      <c r="I7" s="70">
        <v>1</v>
      </c>
      <c r="J7" s="70">
        <v>5</v>
      </c>
      <c r="K7" s="70">
        <v>6</v>
      </c>
      <c r="L7" s="70">
        <v>6</v>
      </c>
      <c r="M7" s="70">
        <v>0</v>
      </c>
      <c r="N7" s="70"/>
      <c r="O7" s="70"/>
      <c r="P7" s="70">
        <v>0</v>
      </c>
      <c r="Q7" s="70">
        <v>1</v>
      </c>
      <c r="R7" s="70">
        <v>0</v>
      </c>
      <c r="S7" s="92">
        <v>2</v>
      </c>
      <c r="T7" s="73">
        <v>0</v>
      </c>
      <c r="U7" s="70">
        <v>10</v>
      </c>
      <c r="V7" s="70">
        <v>5</v>
      </c>
      <c r="W7" s="70">
        <v>3</v>
      </c>
      <c r="X7" s="70">
        <v>6</v>
      </c>
      <c r="Y7" s="70">
        <v>4</v>
      </c>
      <c r="Z7" s="70">
        <v>0</v>
      </c>
      <c r="AA7" s="70">
        <v>6</v>
      </c>
      <c r="AB7" s="70">
        <v>4</v>
      </c>
      <c r="AC7" s="70">
        <v>4</v>
      </c>
      <c r="AD7" s="70">
        <v>6</v>
      </c>
      <c r="AE7" s="74">
        <v>4</v>
      </c>
      <c r="AF7" s="30">
        <f>SUM(__Anonymous_Sheet_DB__0[[#This Row],[Colonne3]:[Colonne17]])</f>
        <v>33</v>
      </c>
      <c r="AG7" s="31">
        <f>SUM(__Anonymous_Sheet_DB__0[[#This Row],[Colonne28]:[Colonne39]])</f>
        <v>52</v>
      </c>
      <c r="AH7" s="41">
        <v>3</v>
      </c>
      <c r="AI7" s="33">
        <f>SUM(__Anonymous_Sheet_DB__0[[#This Row],[Colonne49]:[Colonne54]])</f>
        <v>88</v>
      </c>
      <c r="AJ7" s="34">
        <f>COUNTA($E7:$AE7)/27</f>
        <v>0.92592592592592593</v>
      </c>
      <c r="AK7" s="42">
        <f>_xlfn.RANK.EQ(AJ7,AJ$6:AJ$34)</f>
        <v>4</v>
      </c>
      <c r="AL7" s="43">
        <f>SUMIFS(E7:AE7,E7:AE7,"&gt;=0")/(SUMIFS($E$4:$AE$4,E7:AE7,"&gt;=0"))</f>
        <v>0.6071428571428571</v>
      </c>
      <c r="AM7" s="42">
        <f>_xlfn.RANK.EQ(AL7,AL$6:AL$34)</f>
        <v>18</v>
      </c>
      <c r="AN7" s="44">
        <f>SUMIFS(E7:AG7,E$5:AG$5,"X")/$AN$4</f>
        <v>0.75</v>
      </c>
      <c r="AO7" s="42">
        <f>_xlfn.RANK.EQ(AN7,AN$6:AN$34)</f>
        <v>10</v>
      </c>
      <c r="AP7" s="45">
        <f>AI7/$AI$4*20</f>
        <v>11.578947368421053</v>
      </c>
      <c r="AQ7" s="38">
        <f>AP7*1.2</f>
        <v>13.894736842105264</v>
      </c>
      <c r="AR7" s="46">
        <f>_xlfn.RANK.EQ(AP7,AP$6:AP$34)</f>
        <v>9</v>
      </c>
      <c r="AT7" s="1"/>
      <c r="AU7" s="1"/>
      <c r="AV7" s="1"/>
    </row>
    <row r="8" spans="1:48" ht="20.399999999999999" thickBot="1">
      <c r="A8" s="98">
        <v>5.5263157894736832</v>
      </c>
      <c r="B8" s="46">
        <v>29</v>
      </c>
      <c r="C8" s="40">
        <v>3</v>
      </c>
      <c r="D8" s="40"/>
      <c r="E8" s="73">
        <v>2</v>
      </c>
      <c r="F8" s="70">
        <v>2</v>
      </c>
      <c r="G8" s="70">
        <v>0</v>
      </c>
      <c r="H8" s="70">
        <v>0</v>
      </c>
      <c r="I8" s="70">
        <v>1</v>
      </c>
      <c r="J8" s="70">
        <v>5</v>
      </c>
      <c r="K8" s="70">
        <v>0</v>
      </c>
      <c r="L8" s="70">
        <v>0</v>
      </c>
      <c r="M8" s="70"/>
      <c r="N8" s="70"/>
      <c r="O8" s="70"/>
      <c r="P8" s="70">
        <v>0</v>
      </c>
      <c r="Q8" s="70">
        <v>1</v>
      </c>
      <c r="R8" s="70">
        <v>2</v>
      </c>
      <c r="S8" s="92">
        <v>4</v>
      </c>
      <c r="T8" s="73">
        <v>0</v>
      </c>
      <c r="U8" s="70">
        <v>4</v>
      </c>
      <c r="V8" s="70"/>
      <c r="W8" s="70"/>
      <c r="X8" s="70">
        <v>2</v>
      </c>
      <c r="Y8" s="70"/>
      <c r="Z8" s="70"/>
      <c r="AA8" s="70"/>
      <c r="AB8" s="70">
        <v>0</v>
      </c>
      <c r="AC8" s="70"/>
      <c r="AD8" s="70">
        <v>6</v>
      </c>
      <c r="AE8" s="74">
        <v>3</v>
      </c>
      <c r="AF8" s="30">
        <f>SUM(__Anonymous_Sheet_DB__0[[#This Row],[Colonne3]:[Colonne17]])</f>
        <v>17</v>
      </c>
      <c r="AG8" s="31">
        <f>SUM(__Anonymous_Sheet_DB__0[[#This Row],[Colonne28]:[Colonne39]])</f>
        <v>15</v>
      </c>
      <c r="AH8" s="41">
        <v>3</v>
      </c>
      <c r="AI8" s="33">
        <f>SUM(__Anonymous_Sheet_DB__0[[#This Row],[Colonne49]:[Colonne54]])</f>
        <v>35</v>
      </c>
      <c r="AJ8" s="34">
        <f>COUNTA($E8:$AE8)/27</f>
        <v>0.66666666666666663</v>
      </c>
      <c r="AK8" s="42">
        <f>_xlfn.RANK.EQ(AJ8,AJ$6:AJ$34)</f>
        <v>21</v>
      </c>
      <c r="AL8" s="43">
        <f>SUMIFS(E8:AE8,E8:AE8,"&gt;=0")/(SUMIFS($E$4:$AE$4,E8:AE8,"&gt;=0"))</f>
        <v>0.32989690721649484</v>
      </c>
      <c r="AM8" s="42">
        <f>_xlfn.RANK.EQ(AL8,AL$6:AL$34)</f>
        <v>29</v>
      </c>
      <c r="AN8" s="44">
        <f>SUMIFS(E8:AG8,E$5:AG$5,"X")/$AN$4</f>
        <v>0.2638888888888889</v>
      </c>
      <c r="AO8" s="42">
        <f>_xlfn.RANK.EQ(AN8,AN$6:AN$34)</f>
        <v>29</v>
      </c>
      <c r="AP8" s="45">
        <f>AI8/$AI$4*20</f>
        <v>4.6052631578947363</v>
      </c>
      <c r="AQ8" s="38">
        <f>AP8*1.2</f>
        <v>5.5263157894736832</v>
      </c>
      <c r="AR8" s="46">
        <f>_xlfn.RANK.EQ(AP8,AP$6:AP$34)</f>
        <v>29</v>
      </c>
      <c r="AT8" s="1"/>
      <c r="AU8" s="1"/>
      <c r="AV8" s="1"/>
    </row>
    <row r="9" spans="1:48" ht="20.399999999999999" thickBot="1">
      <c r="A9" s="98">
        <v>9.4736842105263168</v>
      </c>
      <c r="B9" s="46">
        <v>21</v>
      </c>
      <c r="C9" s="40">
        <v>4</v>
      </c>
      <c r="D9" s="40"/>
      <c r="E9" s="73">
        <v>4</v>
      </c>
      <c r="F9" s="70">
        <v>4</v>
      </c>
      <c r="G9" s="70">
        <v>4</v>
      </c>
      <c r="H9" s="70"/>
      <c r="I9" s="70">
        <v>1</v>
      </c>
      <c r="J9" s="70">
        <v>5</v>
      </c>
      <c r="K9" s="70">
        <v>6</v>
      </c>
      <c r="L9" s="70">
        <v>4</v>
      </c>
      <c r="M9" s="70"/>
      <c r="N9" s="70"/>
      <c r="O9" s="70"/>
      <c r="P9" s="70">
        <v>2</v>
      </c>
      <c r="Q9" s="70">
        <v>1</v>
      </c>
      <c r="R9" s="70">
        <v>0</v>
      </c>
      <c r="S9" s="92"/>
      <c r="T9" s="73">
        <v>5</v>
      </c>
      <c r="U9" s="70">
        <v>7</v>
      </c>
      <c r="V9" s="70">
        <v>3</v>
      </c>
      <c r="W9" s="70">
        <v>3</v>
      </c>
      <c r="X9" s="70">
        <v>6</v>
      </c>
      <c r="Y9" s="70">
        <v>2</v>
      </c>
      <c r="Z9" s="70">
        <v>0</v>
      </c>
      <c r="AA9" s="70"/>
      <c r="AB9" s="70"/>
      <c r="AC9" s="70"/>
      <c r="AD9" s="70"/>
      <c r="AE9" s="74"/>
      <c r="AF9" s="30">
        <f>SUM(__Anonymous_Sheet_DB__0[[#This Row],[Colonne3]:[Colonne17]])</f>
        <v>31</v>
      </c>
      <c r="AG9" s="31">
        <f>SUM(__Anonymous_Sheet_DB__0[[#This Row],[Colonne28]:[Colonne39]])</f>
        <v>26</v>
      </c>
      <c r="AH9" s="41">
        <v>3</v>
      </c>
      <c r="AI9" s="33">
        <f>SUM(__Anonymous_Sheet_DB__0[[#This Row],[Colonne49]:[Colonne54]])</f>
        <v>60</v>
      </c>
      <c r="AJ9" s="34">
        <f>COUNTA($E9:$AE9)/27</f>
        <v>0.62962962962962965</v>
      </c>
      <c r="AK9" s="42">
        <f>_xlfn.RANK.EQ(AJ9,AJ$6:AJ$34)</f>
        <v>24</v>
      </c>
      <c r="AL9" s="43">
        <f>SUMIFS(E9:AE9,E9:AE9,"&gt;=0")/(SUMIFS($E$4:$AE$4,E9:AE9,"&gt;=0"))</f>
        <v>0.61290322580645162</v>
      </c>
      <c r="AM9" s="42">
        <f>_xlfn.RANK.EQ(AL9,AL$6:AL$34)</f>
        <v>17</v>
      </c>
      <c r="AN9" s="44">
        <f>SUMIFS(E9:AG9,E$5:AG$5,"X")/$AN$4</f>
        <v>0.69444444444444442</v>
      </c>
      <c r="AO9" s="42">
        <f>_xlfn.RANK.EQ(AN9,AN$6:AN$34)</f>
        <v>16</v>
      </c>
      <c r="AP9" s="45">
        <f>AI9/$AI$4*20</f>
        <v>7.8947368421052637</v>
      </c>
      <c r="AQ9" s="38">
        <f>AP9*1.2</f>
        <v>9.4736842105263168</v>
      </c>
      <c r="AR9" s="46">
        <f>_xlfn.RANK.EQ(AP9,AP$6:AP$34)</f>
        <v>21</v>
      </c>
      <c r="AT9" s="1"/>
      <c r="AU9" s="1"/>
      <c r="AV9" s="1"/>
    </row>
    <row r="10" spans="1:48" ht="20.399999999999999" thickBot="1">
      <c r="A10" s="98">
        <v>11.684210526315789</v>
      </c>
      <c r="B10" s="46">
        <v>17</v>
      </c>
      <c r="C10" s="40">
        <v>5</v>
      </c>
      <c r="D10" s="40"/>
      <c r="E10" s="73">
        <v>4</v>
      </c>
      <c r="F10" s="70">
        <v>4</v>
      </c>
      <c r="G10" s="70"/>
      <c r="H10" s="70">
        <v>2</v>
      </c>
      <c r="I10" s="70"/>
      <c r="J10" s="70"/>
      <c r="K10" s="70"/>
      <c r="L10" s="70"/>
      <c r="M10" s="70"/>
      <c r="N10" s="70"/>
      <c r="O10" s="70"/>
      <c r="P10" s="70">
        <v>0</v>
      </c>
      <c r="Q10" s="70">
        <v>5</v>
      </c>
      <c r="R10" s="70">
        <v>10</v>
      </c>
      <c r="S10" s="92">
        <v>2</v>
      </c>
      <c r="T10" s="73">
        <v>4</v>
      </c>
      <c r="U10" s="70">
        <v>10</v>
      </c>
      <c r="V10" s="70">
        <v>4</v>
      </c>
      <c r="W10" s="70">
        <v>3</v>
      </c>
      <c r="X10" s="70">
        <v>6</v>
      </c>
      <c r="Y10" s="70"/>
      <c r="Z10" s="70">
        <v>0</v>
      </c>
      <c r="AA10" s="70">
        <v>6</v>
      </c>
      <c r="AB10" s="70"/>
      <c r="AC10" s="70"/>
      <c r="AD10" s="70">
        <v>6</v>
      </c>
      <c r="AE10" s="74">
        <v>2</v>
      </c>
      <c r="AF10" s="30">
        <f>SUM(__Anonymous_Sheet_DB__0[[#This Row],[Colonne3]:[Colonne17]])</f>
        <v>27</v>
      </c>
      <c r="AG10" s="31">
        <f>SUM(__Anonymous_Sheet_DB__0[[#This Row],[Colonne28]:[Colonne39]])</f>
        <v>41</v>
      </c>
      <c r="AH10" s="41">
        <v>6</v>
      </c>
      <c r="AI10" s="33">
        <f>SUM(__Anonymous_Sheet_DB__0[[#This Row],[Colonne49]:[Colonne54]])</f>
        <v>74</v>
      </c>
      <c r="AJ10" s="34">
        <f>COUNTA($E10:$AE10)/27</f>
        <v>0.59259259259259256</v>
      </c>
      <c r="AK10" s="42">
        <f>_xlfn.RANK.EQ(AJ10,AJ$6:AJ$34)</f>
        <v>26</v>
      </c>
      <c r="AL10" s="43">
        <f>SUMIFS(E10:AE10,E10:AE10,"&gt;=0")/(SUMIFS($E$4:$AE$4,E10:AE10,"&gt;=0"))</f>
        <v>0.70833333333333337</v>
      </c>
      <c r="AM10" s="42">
        <f>_xlfn.RANK.EQ(AL10,AL$6:AL$34)</f>
        <v>5</v>
      </c>
      <c r="AN10" s="44">
        <f>SUMIFS(E10:AG10,E$5:AG$5,"X")/$AN$4</f>
        <v>0.4861111111111111</v>
      </c>
      <c r="AO10" s="42">
        <f>_xlfn.RANK.EQ(AN10,AN$6:AN$34)</f>
        <v>25</v>
      </c>
      <c r="AP10" s="45">
        <f>AI10/$AI$4*20</f>
        <v>9.7368421052631575</v>
      </c>
      <c r="AQ10" s="38">
        <f>AP10*1.2</f>
        <v>11.684210526315789</v>
      </c>
      <c r="AR10" s="46">
        <f>_xlfn.RANK.EQ(AP10,AP$6:AP$34)</f>
        <v>17</v>
      </c>
      <c r="AT10" s="1"/>
      <c r="AU10" s="1"/>
      <c r="AV10" s="1"/>
    </row>
    <row r="11" spans="1:48" ht="20.399999999999999" thickBot="1">
      <c r="A11" s="98">
        <v>12.157894736842104</v>
      </c>
      <c r="B11" s="46">
        <v>15</v>
      </c>
      <c r="C11" s="40">
        <v>6</v>
      </c>
      <c r="D11" s="40"/>
      <c r="E11" s="73">
        <v>4</v>
      </c>
      <c r="F11" s="70">
        <v>4</v>
      </c>
      <c r="G11" s="70">
        <v>4</v>
      </c>
      <c r="H11" s="70">
        <v>0</v>
      </c>
      <c r="I11" s="70">
        <v>1</v>
      </c>
      <c r="J11" s="70">
        <v>4</v>
      </c>
      <c r="K11" s="70">
        <v>6</v>
      </c>
      <c r="L11" s="70"/>
      <c r="M11" s="70">
        <v>0</v>
      </c>
      <c r="N11" s="70"/>
      <c r="O11" s="70"/>
      <c r="P11" s="70">
        <v>2</v>
      </c>
      <c r="Q11" s="70">
        <v>4</v>
      </c>
      <c r="R11" s="70">
        <v>3</v>
      </c>
      <c r="S11" s="92">
        <v>4</v>
      </c>
      <c r="T11" s="73">
        <v>2</v>
      </c>
      <c r="U11" s="70">
        <v>10</v>
      </c>
      <c r="V11" s="70">
        <v>6</v>
      </c>
      <c r="W11" s="70">
        <v>3</v>
      </c>
      <c r="X11" s="70">
        <v>6</v>
      </c>
      <c r="Y11" s="70">
        <v>2</v>
      </c>
      <c r="Z11" s="70">
        <v>0</v>
      </c>
      <c r="AA11" s="70">
        <v>4</v>
      </c>
      <c r="AB11" s="70">
        <v>2</v>
      </c>
      <c r="AC11" s="70"/>
      <c r="AD11" s="70"/>
      <c r="AE11" s="74"/>
      <c r="AF11" s="30">
        <f>SUM(__Anonymous_Sheet_DB__0[[#This Row],[Colonne3]:[Colonne17]])</f>
        <v>36</v>
      </c>
      <c r="AG11" s="31">
        <f>SUM(__Anonymous_Sheet_DB__0[[#This Row],[Colonne28]:[Colonne39]])</f>
        <v>35</v>
      </c>
      <c r="AH11" s="41">
        <v>6</v>
      </c>
      <c r="AI11" s="33">
        <f>SUM(__Anonymous_Sheet_DB__0[[#This Row],[Colonne49]:[Colonne54]])</f>
        <v>77</v>
      </c>
      <c r="AJ11" s="34">
        <f>COUNTA($E11:$AE11)/27</f>
        <v>0.77777777777777779</v>
      </c>
      <c r="AK11" s="42">
        <f>_xlfn.RANK.EQ(AJ11,AJ$6:AJ$34)</f>
        <v>15</v>
      </c>
      <c r="AL11" s="43">
        <f>SUMIFS(E11:AE11,E11:AE11,"&gt;=0")/(SUMIFS($E$4:$AE$4,E11:AE11,"&gt;=0"))</f>
        <v>0.59663865546218486</v>
      </c>
      <c r="AM11" s="42">
        <f>_xlfn.RANK.EQ(AL11,AL$6:AL$34)</f>
        <v>20</v>
      </c>
      <c r="AN11" s="44">
        <f>SUMIFS(E11:AG11,E$5:AG$5,"X")/$AN$4</f>
        <v>0.70833333333333337</v>
      </c>
      <c r="AO11" s="42">
        <f>_xlfn.RANK.EQ(AN11,AN$6:AN$34)</f>
        <v>14</v>
      </c>
      <c r="AP11" s="45">
        <f>AI11/$AI$4*20</f>
        <v>10.131578947368421</v>
      </c>
      <c r="AQ11" s="38">
        <f>AP11*1.2</f>
        <v>12.157894736842104</v>
      </c>
      <c r="AR11" s="46">
        <f>_xlfn.RANK.EQ(AP11,AP$6:AP$34)</f>
        <v>15</v>
      </c>
      <c r="AT11" s="1"/>
      <c r="AU11" s="1"/>
      <c r="AV11" s="1"/>
    </row>
    <row r="12" spans="1:48" ht="20.399999999999999" thickBot="1">
      <c r="A12" s="98">
        <v>5.6842105263157885</v>
      </c>
      <c r="B12" s="46">
        <v>28</v>
      </c>
      <c r="C12" s="40">
        <v>7</v>
      </c>
      <c r="D12" s="40"/>
      <c r="E12" s="73">
        <v>4</v>
      </c>
      <c r="F12" s="70">
        <v>2</v>
      </c>
      <c r="G12" s="70">
        <v>0</v>
      </c>
      <c r="H12" s="70">
        <v>3</v>
      </c>
      <c r="I12" s="70">
        <v>1</v>
      </c>
      <c r="J12" s="70">
        <v>5</v>
      </c>
      <c r="K12" s="70">
        <v>6</v>
      </c>
      <c r="L12" s="70">
        <v>0</v>
      </c>
      <c r="M12" s="70">
        <v>0</v>
      </c>
      <c r="N12" s="70"/>
      <c r="O12" s="70"/>
      <c r="P12" s="70">
        <v>2</v>
      </c>
      <c r="Q12" s="70">
        <v>1</v>
      </c>
      <c r="R12" s="70">
        <v>0</v>
      </c>
      <c r="S12" s="92">
        <v>4</v>
      </c>
      <c r="T12" s="73">
        <v>0</v>
      </c>
      <c r="U12" s="70">
        <v>0</v>
      </c>
      <c r="V12" s="70"/>
      <c r="W12" s="70"/>
      <c r="X12" s="70">
        <v>5</v>
      </c>
      <c r="Y12" s="70"/>
      <c r="Z12" s="70"/>
      <c r="AA12" s="70"/>
      <c r="AB12" s="70"/>
      <c r="AC12" s="70"/>
      <c r="AD12" s="70"/>
      <c r="AE12" s="74"/>
      <c r="AF12" s="30">
        <f>SUM(__Anonymous_Sheet_DB__0[[#This Row],[Colonne3]:[Colonne17]])</f>
        <v>28</v>
      </c>
      <c r="AG12" s="31">
        <f>SUM(__Anonymous_Sheet_DB__0[[#This Row],[Colonne28]:[Colonne39]])</f>
        <v>5</v>
      </c>
      <c r="AH12" s="41">
        <v>3</v>
      </c>
      <c r="AI12" s="33">
        <f>SUM(__Anonymous_Sheet_DB__0[[#This Row],[Colonne49]:[Colonne54]])</f>
        <v>36</v>
      </c>
      <c r="AJ12" s="34">
        <f>COUNTA($E12:$AE12)/27</f>
        <v>0.59259259259259256</v>
      </c>
      <c r="AK12" s="42">
        <f>_xlfn.RANK.EQ(AJ12,AJ$6:AJ$34)</f>
        <v>26</v>
      </c>
      <c r="AL12" s="43">
        <f>SUMIFS(E12:AE12,E12:AE12,"&gt;=0")/(SUMIFS($E$4:$AE$4,E12:AE12,"&gt;=0"))</f>
        <v>0.36666666666666664</v>
      </c>
      <c r="AM12" s="42">
        <f>_xlfn.RANK.EQ(AL12,AL$6:AL$34)</f>
        <v>28</v>
      </c>
      <c r="AN12" s="44">
        <f>SUMIFS(E12:AG12,E$5:AG$5,"X")/$AN$4</f>
        <v>0.43055555555555558</v>
      </c>
      <c r="AO12" s="42">
        <f>_xlfn.RANK.EQ(AN12,AN$6:AN$34)</f>
        <v>26</v>
      </c>
      <c r="AP12" s="45">
        <f>AI12/$AI$4*20</f>
        <v>4.7368421052631575</v>
      </c>
      <c r="AQ12" s="38">
        <f>AP12*1.2</f>
        <v>5.6842105263157885</v>
      </c>
      <c r="AR12" s="46">
        <f>_xlfn.RANK.EQ(AP12,AP$6:AP$34)</f>
        <v>28</v>
      </c>
      <c r="AT12" s="1"/>
      <c r="AU12" s="1"/>
      <c r="AV12" s="1"/>
    </row>
    <row r="13" spans="1:48" ht="20.399999999999999" thickBot="1">
      <c r="A13" s="98">
        <v>16.578947368421051</v>
      </c>
      <c r="B13" s="46">
        <v>3</v>
      </c>
      <c r="C13" s="40">
        <v>8</v>
      </c>
      <c r="D13" s="40"/>
      <c r="E13" s="73">
        <v>4</v>
      </c>
      <c r="F13" s="70">
        <v>4</v>
      </c>
      <c r="G13" s="70">
        <v>4</v>
      </c>
      <c r="H13" s="70">
        <v>8</v>
      </c>
      <c r="I13" s="70">
        <v>2</v>
      </c>
      <c r="J13" s="70">
        <v>5</v>
      </c>
      <c r="K13" s="70">
        <v>6</v>
      </c>
      <c r="L13" s="70">
        <v>6</v>
      </c>
      <c r="M13" s="70">
        <v>8</v>
      </c>
      <c r="N13" s="70">
        <v>4</v>
      </c>
      <c r="O13" s="70">
        <v>2</v>
      </c>
      <c r="P13" s="70">
        <v>2</v>
      </c>
      <c r="Q13" s="70">
        <v>5</v>
      </c>
      <c r="R13" s="70">
        <v>10</v>
      </c>
      <c r="S13" s="92">
        <v>4</v>
      </c>
      <c r="T13" s="73">
        <v>2</v>
      </c>
      <c r="U13" s="70">
        <v>10</v>
      </c>
      <c r="V13" s="70"/>
      <c r="W13" s="70">
        <v>3</v>
      </c>
      <c r="X13" s="70">
        <v>3</v>
      </c>
      <c r="Y13" s="70">
        <v>2</v>
      </c>
      <c r="Z13" s="70"/>
      <c r="AA13" s="70">
        <v>6</v>
      </c>
      <c r="AB13" s="70">
        <v>2</v>
      </c>
      <c r="AC13" s="70"/>
      <c r="AD13" s="70"/>
      <c r="AE13" s="74"/>
      <c r="AF13" s="30">
        <f>SUM(__Anonymous_Sheet_DB__0[[#This Row],[Colonne3]:[Colonne17]])</f>
        <v>74</v>
      </c>
      <c r="AG13" s="31">
        <f>SUM(__Anonymous_Sheet_DB__0[[#This Row],[Colonne28]:[Colonne39]])</f>
        <v>28</v>
      </c>
      <c r="AH13" s="41">
        <v>3</v>
      </c>
      <c r="AI13" s="33">
        <f>SUM(__Anonymous_Sheet_DB__0[[#This Row],[Colonne49]:[Colonne54]])</f>
        <v>105</v>
      </c>
      <c r="AJ13" s="34">
        <f>COUNTA($E13:$AE13)/27</f>
        <v>0.81481481481481477</v>
      </c>
      <c r="AK13" s="42">
        <f>_xlfn.RANK.EQ(AJ13,AJ$6:AJ$34)</f>
        <v>11</v>
      </c>
      <c r="AL13" s="43">
        <f>SUMIFS(E13:AE13,E13:AE13,"&gt;=0")/(SUMIFS($E$4:$AE$4,E13:AE13,"&gt;=0"))</f>
        <v>0.87931034482758619</v>
      </c>
      <c r="AM13" s="42">
        <f>_xlfn.RANK.EQ(AL13,AL$6:AL$34)</f>
        <v>1</v>
      </c>
      <c r="AN13" s="44">
        <f>SUMIFS(E13:AG13,E$5:AG$5,"X")/$AN$4</f>
        <v>0.875</v>
      </c>
      <c r="AO13" s="42">
        <f>_xlfn.RANK.EQ(AN13,AN$6:AN$34)</f>
        <v>3</v>
      </c>
      <c r="AP13" s="45">
        <f>AI13/$AI$4*20</f>
        <v>13.815789473684211</v>
      </c>
      <c r="AQ13" s="38">
        <f>AP13*1.2</f>
        <v>16.578947368421051</v>
      </c>
      <c r="AR13" s="46">
        <f>_xlfn.RANK.EQ(AP13,AP$6:AP$34)</f>
        <v>3</v>
      </c>
      <c r="AT13" s="1"/>
      <c r="AU13" s="1"/>
      <c r="AV13" s="1"/>
    </row>
    <row r="14" spans="1:48" ht="20.399999999999999" thickBot="1">
      <c r="A14" s="98">
        <v>10.736842105263158</v>
      </c>
      <c r="B14" s="46">
        <v>20</v>
      </c>
      <c r="C14" s="40">
        <v>9</v>
      </c>
      <c r="D14" s="40"/>
      <c r="E14" s="73">
        <v>4</v>
      </c>
      <c r="F14" s="70">
        <v>4</v>
      </c>
      <c r="G14" s="70">
        <v>0</v>
      </c>
      <c r="H14" s="70">
        <v>1</v>
      </c>
      <c r="I14" s="70">
        <v>2</v>
      </c>
      <c r="J14" s="70">
        <v>5</v>
      </c>
      <c r="K14" s="70">
        <v>6</v>
      </c>
      <c r="L14" s="70"/>
      <c r="M14" s="70"/>
      <c r="N14" s="70"/>
      <c r="O14" s="70"/>
      <c r="P14" s="70">
        <v>2</v>
      </c>
      <c r="Q14" s="70">
        <v>3</v>
      </c>
      <c r="R14" s="70"/>
      <c r="S14" s="92"/>
      <c r="T14" s="73">
        <v>2</v>
      </c>
      <c r="U14" s="70">
        <v>10</v>
      </c>
      <c r="V14" s="70">
        <v>3</v>
      </c>
      <c r="W14" s="70">
        <v>3</v>
      </c>
      <c r="X14" s="70">
        <v>4</v>
      </c>
      <c r="Y14" s="70">
        <v>1</v>
      </c>
      <c r="Z14" s="70"/>
      <c r="AA14" s="70">
        <v>4</v>
      </c>
      <c r="AB14" s="70">
        <v>4</v>
      </c>
      <c r="AC14" s="70">
        <v>4</v>
      </c>
      <c r="AD14" s="70">
        <v>0</v>
      </c>
      <c r="AE14" s="74"/>
      <c r="AF14" s="30">
        <f>SUM(__Anonymous_Sheet_DB__0[[#This Row],[Colonne3]:[Colonne17]])</f>
        <v>27</v>
      </c>
      <c r="AG14" s="31">
        <f>SUM(__Anonymous_Sheet_DB__0[[#This Row],[Colonne28]:[Colonne39]])</f>
        <v>35</v>
      </c>
      <c r="AH14" s="41">
        <v>6</v>
      </c>
      <c r="AI14" s="33">
        <f>SUM(__Anonymous_Sheet_DB__0[[#This Row],[Colonne49]:[Colonne54]])</f>
        <v>68</v>
      </c>
      <c r="AJ14" s="34">
        <f>COUNTA($E14:$AE14)/27</f>
        <v>0.70370370370370372</v>
      </c>
      <c r="AK14" s="42">
        <f>_xlfn.RANK.EQ(AJ14,AJ$6:AJ$34)</f>
        <v>19</v>
      </c>
      <c r="AL14" s="43">
        <f>SUMIFS(E14:AE14,E14:AE14,"&gt;=0")/(SUMIFS($E$4:$AE$4,E14:AE14,"&gt;=0"))</f>
        <v>0.61386138613861385</v>
      </c>
      <c r="AM14" s="42">
        <f>_xlfn.RANK.EQ(AL14,AL$6:AL$34)</f>
        <v>16</v>
      </c>
      <c r="AN14" s="44">
        <f>SUMIFS(E14:AG14,E$5:AG$5,"X")/$AN$4</f>
        <v>0.625</v>
      </c>
      <c r="AO14" s="42">
        <f>_xlfn.RANK.EQ(AN14,AN$6:AN$34)</f>
        <v>20</v>
      </c>
      <c r="AP14" s="45">
        <f>AI14/$AI$4*20</f>
        <v>8.9473684210526319</v>
      </c>
      <c r="AQ14" s="38">
        <f>AP14*1.2</f>
        <v>10.736842105263158</v>
      </c>
      <c r="AR14" s="46">
        <f>_xlfn.RANK.EQ(AP14,AP$6:AP$34)</f>
        <v>20</v>
      </c>
      <c r="AT14" s="1"/>
      <c r="AU14" s="1"/>
      <c r="AV14" s="1"/>
    </row>
    <row r="15" spans="1:48" ht="20.399999999999999" thickBot="1">
      <c r="A15" s="98">
        <v>17.526315789473681</v>
      </c>
      <c r="B15" s="46">
        <v>2</v>
      </c>
      <c r="C15" s="40">
        <v>10</v>
      </c>
      <c r="D15" s="40"/>
      <c r="E15" s="73">
        <v>4</v>
      </c>
      <c r="F15" s="70">
        <v>4</v>
      </c>
      <c r="G15" s="70">
        <v>4</v>
      </c>
      <c r="H15" s="70">
        <v>4</v>
      </c>
      <c r="I15" s="70">
        <v>2</v>
      </c>
      <c r="J15" s="70">
        <v>5</v>
      </c>
      <c r="K15" s="70">
        <v>6</v>
      </c>
      <c r="L15" s="70">
        <v>4</v>
      </c>
      <c r="M15" s="70">
        <v>0</v>
      </c>
      <c r="N15" s="70"/>
      <c r="O15" s="70"/>
      <c r="P15" s="70">
        <v>2</v>
      </c>
      <c r="Q15" s="70">
        <v>5</v>
      </c>
      <c r="R15" s="70">
        <v>10</v>
      </c>
      <c r="S15" s="92">
        <v>4</v>
      </c>
      <c r="T15" s="73">
        <v>6</v>
      </c>
      <c r="U15" s="70">
        <v>10</v>
      </c>
      <c r="V15" s="70">
        <v>1</v>
      </c>
      <c r="W15" s="70">
        <v>2</v>
      </c>
      <c r="X15" s="70">
        <v>5</v>
      </c>
      <c r="Y15" s="70">
        <v>2</v>
      </c>
      <c r="Z15" s="70">
        <v>4</v>
      </c>
      <c r="AA15" s="70">
        <v>6</v>
      </c>
      <c r="AB15" s="70">
        <v>4</v>
      </c>
      <c r="AC15" s="70">
        <v>4</v>
      </c>
      <c r="AD15" s="70">
        <v>6</v>
      </c>
      <c r="AE15" s="74">
        <v>1</v>
      </c>
      <c r="AF15" s="30">
        <f>SUM(__Anonymous_Sheet_DB__0[[#This Row],[Colonne3]:[Colonne17]])</f>
        <v>54</v>
      </c>
      <c r="AG15" s="31">
        <f>SUM(__Anonymous_Sheet_DB__0[[#This Row],[Colonne28]:[Colonne39]])</f>
        <v>51</v>
      </c>
      <c r="AH15" s="41">
        <v>6</v>
      </c>
      <c r="AI15" s="33">
        <f>SUM(__Anonymous_Sheet_DB__0[[#This Row],[Colonne49]:[Colonne54]])</f>
        <v>111</v>
      </c>
      <c r="AJ15" s="34">
        <f>COUNTA($E15:$AE15)/27</f>
        <v>0.92592592592592593</v>
      </c>
      <c r="AK15" s="42">
        <f>_xlfn.RANK.EQ(AJ15,AJ$6:AJ$34)</f>
        <v>4</v>
      </c>
      <c r="AL15" s="43">
        <f>SUMIFS(E15:AE15,E15:AE15,"&gt;=0")/(SUMIFS($E$4:$AE$4,E15:AE15,"&gt;=0"))</f>
        <v>0.75</v>
      </c>
      <c r="AM15" s="42">
        <f>_xlfn.RANK.EQ(AL15,AL$6:AL$34)</f>
        <v>4</v>
      </c>
      <c r="AN15" s="44">
        <f>SUMIFS(E15:AG15,E$5:AG$5,"X")/$AN$4</f>
        <v>0.88888888888888884</v>
      </c>
      <c r="AO15" s="42">
        <f>_xlfn.RANK.EQ(AN15,AN$6:AN$34)</f>
        <v>2</v>
      </c>
      <c r="AP15" s="45">
        <f>AI15/$AI$4*20</f>
        <v>14.605263157894736</v>
      </c>
      <c r="AQ15" s="38">
        <f>AP15*1.2</f>
        <v>17.526315789473681</v>
      </c>
      <c r="AR15" s="46">
        <f>_xlfn.RANK.EQ(AP15,AP$6:AP$34)</f>
        <v>2</v>
      </c>
      <c r="AT15" s="1"/>
      <c r="AU15" s="1"/>
      <c r="AV15" s="1"/>
    </row>
    <row r="16" spans="1:48" ht="20.399999999999999" thickBot="1">
      <c r="A16" s="98">
        <v>6.7894736842105265</v>
      </c>
      <c r="B16" s="46">
        <v>27</v>
      </c>
      <c r="C16" s="40">
        <v>11</v>
      </c>
      <c r="D16" s="40"/>
      <c r="E16" s="73">
        <v>3</v>
      </c>
      <c r="F16" s="70">
        <v>2</v>
      </c>
      <c r="G16" s="70"/>
      <c r="H16" s="70"/>
      <c r="I16" s="70">
        <v>2</v>
      </c>
      <c r="J16" s="70">
        <v>5</v>
      </c>
      <c r="K16" s="70">
        <v>4</v>
      </c>
      <c r="L16" s="70"/>
      <c r="M16" s="70"/>
      <c r="N16" s="70"/>
      <c r="O16" s="70">
        <v>1</v>
      </c>
      <c r="P16" s="70">
        <v>2</v>
      </c>
      <c r="Q16" s="70">
        <v>1</v>
      </c>
      <c r="R16" s="70">
        <v>0</v>
      </c>
      <c r="S16" s="92">
        <v>4</v>
      </c>
      <c r="T16" s="73">
        <v>0</v>
      </c>
      <c r="U16" s="70"/>
      <c r="V16" s="70"/>
      <c r="W16" s="70">
        <v>3</v>
      </c>
      <c r="X16" s="70">
        <v>3</v>
      </c>
      <c r="Y16" s="70">
        <v>2</v>
      </c>
      <c r="Z16" s="70"/>
      <c r="AA16" s="70"/>
      <c r="AB16" s="70"/>
      <c r="AC16" s="70"/>
      <c r="AD16" s="70">
        <v>6</v>
      </c>
      <c r="AE16" s="74">
        <v>2</v>
      </c>
      <c r="AF16" s="30">
        <f>SUM(__Anonymous_Sheet_DB__0[[#This Row],[Colonne3]:[Colonne17]])</f>
        <v>24</v>
      </c>
      <c r="AG16" s="31">
        <f>SUM(__Anonymous_Sheet_DB__0[[#This Row],[Colonne28]:[Colonne39]])</f>
        <v>16</v>
      </c>
      <c r="AH16" s="41">
        <v>3</v>
      </c>
      <c r="AI16" s="33">
        <f>SUM(__Anonymous_Sheet_DB__0[[#This Row],[Colonne49]:[Colonne54]])</f>
        <v>43</v>
      </c>
      <c r="AJ16" s="34">
        <f>COUNTA($E16:$AE16)/27</f>
        <v>0.59259259259259256</v>
      </c>
      <c r="AK16" s="42">
        <f>_xlfn.RANK.EQ(AJ16,AJ$6:AJ$34)</f>
        <v>26</v>
      </c>
      <c r="AL16" s="43">
        <f>SUMIFS(E16:AE16,E16:AE16,"&gt;=0")/(SUMIFS($E$4:$AE$4,E16:AE16,"&gt;=0"))</f>
        <v>0.53333333333333333</v>
      </c>
      <c r="AM16" s="42">
        <f>_xlfn.RANK.EQ(AL16,AL$6:AL$34)</f>
        <v>24</v>
      </c>
      <c r="AN16" s="44">
        <f>SUMIFS(E16:AG16,E$5:AG$5,"X")/$AN$4</f>
        <v>0.3611111111111111</v>
      </c>
      <c r="AO16" s="42">
        <f>_xlfn.RANK.EQ(AN16,AN$6:AN$34)</f>
        <v>27</v>
      </c>
      <c r="AP16" s="45">
        <f>AI16/$AI$4*20</f>
        <v>5.6578947368421053</v>
      </c>
      <c r="AQ16" s="38">
        <f>AP16*1.2</f>
        <v>6.7894736842105265</v>
      </c>
      <c r="AR16" s="46">
        <f>_xlfn.RANK.EQ(AP16,AP$6:AP$34)</f>
        <v>27</v>
      </c>
      <c r="AT16" s="1"/>
      <c r="AU16" s="1"/>
      <c r="AV16" s="1"/>
    </row>
    <row r="17" spans="1:48" ht="20.399999999999999" thickBot="1">
      <c r="A17" s="98">
        <v>16.263157894736842</v>
      </c>
      <c r="B17" s="46">
        <v>5</v>
      </c>
      <c r="C17" s="40">
        <v>12</v>
      </c>
      <c r="D17" s="40"/>
      <c r="E17" s="73">
        <v>2</v>
      </c>
      <c r="F17" s="70">
        <v>4</v>
      </c>
      <c r="G17" s="70">
        <v>2</v>
      </c>
      <c r="H17" s="70">
        <v>8</v>
      </c>
      <c r="I17" s="70">
        <v>1</v>
      </c>
      <c r="J17" s="70">
        <v>5</v>
      </c>
      <c r="K17" s="70">
        <v>6</v>
      </c>
      <c r="L17" s="70">
        <v>6</v>
      </c>
      <c r="M17" s="70">
        <v>8</v>
      </c>
      <c r="N17" s="70">
        <v>4</v>
      </c>
      <c r="O17" s="70">
        <v>2</v>
      </c>
      <c r="P17" s="70">
        <v>0</v>
      </c>
      <c r="Q17" s="70">
        <v>0</v>
      </c>
      <c r="R17" s="70">
        <v>3</v>
      </c>
      <c r="S17" s="92">
        <v>2</v>
      </c>
      <c r="T17" s="73">
        <v>2</v>
      </c>
      <c r="U17" s="70">
        <v>8</v>
      </c>
      <c r="V17" s="70">
        <v>6</v>
      </c>
      <c r="W17" s="70">
        <v>2</v>
      </c>
      <c r="X17" s="70">
        <v>4</v>
      </c>
      <c r="Y17" s="70">
        <v>0</v>
      </c>
      <c r="Z17" s="70"/>
      <c r="AA17" s="70">
        <v>6</v>
      </c>
      <c r="AB17" s="70">
        <v>4</v>
      </c>
      <c r="AC17" s="70">
        <v>4</v>
      </c>
      <c r="AD17" s="70">
        <v>6</v>
      </c>
      <c r="AE17" s="74">
        <v>2</v>
      </c>
      <c r="AF17" s="30">
        <f>SUM(__Anonymous_Sheet_DB__0[[#This Row],[Colonne3]:[Colonne17]])</f>
        <v>53</v>
      </c>
      <c r="AG17" s="31">
        <f>SUM(__Anonymous_Sheet_DB__0[[#This Row],[Colonne28]:[Colonne39]])</f>
        <v>44</v>
      </c>
      <c r="AH17" s="41">
        <v>6</v>
      </c>
      <c r="AI17" s="33">
        <f>SUM(__Anonymous_Sheet_DB__0[[#This Row],[Colonne49]:[Colonne54]])</f>
        <v>103</v>
      </c>
      <c r="AJ17" s="34">
        <f>COUNTA($E17:$AE17)/27</f>
        <v>0.96296296296296291</v>
      </c>
      <c r="AK17" s="42">
        <f>_xlfn.RANK.EQ(AJ17,AJ$6:AJ$34)</f>
        <v>3</v>
      </c>
      <c r="AL17" s="43">
        <f>SUMIFS(E17:AE17,E17:AE17,"&gt;=0")/(SUMIFS($E$4:$AE$4,E17:AE17,"&gt;=0"))</f>
        <v>0.69285714285714284</v>
      </c>
      <c r="AM17" s="42">
        <f>_xlfn.RANK.EQ(AL17,AL$6:AL$34)</f>
        <v>9</v>
      </c>
      <c r="AN17" s="44">
        <f>SUMIFS(E17:AG17,E$5:AG$5,"X")/$AN$4</f>
        <v>0.76388888888888884</v>
      </c>
      <c r="AO17" s="42">
        <f>_xlfn.RANK.EQ(AN17,AN$6:AN$34)</f>
        <v>8</v>
      </c>
      <c r="AP17" s="45">
        <f>AI17/$AI$4*20</f>
        <v>13.55263157894737</v>
      </c>
      <c r="AQ17" s="38">
        <f>AP17*1.2</f>
        <v>16.263157894736842</v>
      </c>
      <c r="AR17" s="46">
        <f>_xlfn.RANK.EQ(AP17,AP$6:AP$34)</f>
        <v>5</v>
      </c>
      <c r="AT17" s="1"/>
      <c r="AU17" s="1"/>
      <c r="AV17" s="1"/>
    </row>
    <row r="18" spans="1:48" ht="20.399999999999999" thickBot="1">
      <c r="A18" s="98">
        <v>13.421052631578947</v>
      </c>
      <c r="B18" s="46">
        <v>11</v>
      </c>
      <c r="C18" s="40">
        <v>13</v>
      </c>
      <c r="D18" s="40"/>
      <c r="E18" s="73">
        <v>4</v>
      </c>
      <c r="F18" s="70">
        <v>4</v>
      </c>
      <c r="G18" s="70">
        <v>4</v>
      </c>
      <c r="H18" s="70"/>
      <c r="I18" s="70">
        <v>2</v>
      </c>
      <c r="J18" s="70">
        <v>3</v>
      </c>
      <c r="K18" s="70">
        <v>6</v>
      </c>
      <c r="L18" s="70">
        <v>6</v>
      </c>
      <c r="M18" s="70">
        <v>8</v>
      </c>
      <c r="N18" s="70"/>
      <c r="O18" s="70"/>
      <c r="P18" s="70">
        <v>2</v>
      </c>
      <c r="Q18" s="70">
        <v>1</v>
      </c>
      <c r="R18" s="70">
        <v>0</v>
      </c>
      <c r="S18" s="92">
        <v>3</v>
      </c>
      <c r="T18" s="73">
        <v>4</v>
      </c>
      <c r="U18" s="70">
        <v>10</v>
      </c>
      <c r="V18" s="70">
        <v>2</v>
      </c>
      <c r="W18" s="70">
        <v>3</v>
      </c>
      <c r="X18" s="70">
        <v>2</v>
      </c>
      <c r="Y18" s="70">
        <v>2</v>
      </c>
      <c r="Z18" s="70"/>
      <c r="AA18" s="70"/>
      <c r="AB18" s="70"/>
      <c r="AC18" s="70">
        <v>4</v>
      </c>
      <c r="AD18" s="70">
        <v>6</v>
      </c>
      <c r="AE18" s="74">
        <v>3</v>
      </c>
      <c r="AF18" s="30">
        <f>SUM(__Anonymous_Sheet_DB__0[[#This Row],[Colonne3]:[Colonne17]])</f>
        <v>43</v>
      </c>
      <c r="AG18" s="31">
        <f>SUM(__Anonymous_Sheet_DB__0[[#This Row],[Colonne28]:[Colonne39]])</f>
        <v>36</v>
      </c>
      <c r="AH18" s="41">
        <v>6</v>
      </c>
      <c r="AI18" s="33">
        <f>SUM(__Anonymous_Sheet_DB__0[[#This Row],[Colonne49]:[Colonne54]])</f>
        <v>85</v>
      </c>
      <c r="AJ18" s="34">
        <f>COUNTA($E18:$AE18)/27</f>
        <v>0.77777777777777779</v>
      </c>
      <c r="AK18" s="42">
        <f>_xlfn.RANK.EQ(AJ18,AJ$6:AJ$34)</f>
        <v>15</v>
      </c>
      <c r="AL18" s="43">
        <f>SUMIFS(E18:AE18,E18:AE18,"&gt;=0")/(SUMIFS($E$4:$AE$4,E18:AE18,"&gt;=0"))</f>
        <v>0.69298245614035092</v>
      </c>
      <c r="AM18" s="42">
        <f>_xlfn.RANK.EQ(AL18,AL$6:AL$34)</f>
        <v>8</v>
      </c>
      <c r="AN18" s="44">
        <f>SUMIFS(E18:AG18,E$5:AG$5,"X")/$AN$4</f>
        <v>0.70833333333333337</v>
      </c>
      <c r="AO18" s="42">
        <f>_xlfn.RANK.EQ(AN18,AN$6:AN$34)</f>
        <v>14</v>
      </c>
      <c r="AP18" s="45">
        <f>AI18/$AI$4*20</f>
        <v>11.184210526315789</v>
      </c>
      <c r="AQ18" s="38">
        <f>AP18*1.2</f>
        <v>13.421052631578947</v>
      </c>
      <c r="AR18" s="46">
        <f>_xlfn.RANK.EQ(AP18,AP$6:AP$34)</f>
        <v>11</v>
      </c>
      <c r="AT18" s="1"/>
      <c r="AU18" s="1"/>
      <c r="AV18" s="1"/>
    </row>
    <row r="19" spans="1:48" ht="20.399999999999999" thickBot="1">
      <c r="A19" s="98">
        <v>16.105263157894736</v>
      </c>
      <c r="B19" s="46">
        <v>6</v>
      </c>
      <c r="C19" s="40">
        <v>14</v>
      </c>
      <c r="D19" s="40"/>
      <c r="E19" s="73">
        <v>4</v>
      </c>
      <c r="F19" s="70">
        <v>4</v>
      </c>
      <c r="G19" s="70">
        <v>4</v>
      </c>
      <c r="H19" s="70">
        <v>4</v>
      </c>
      <c r="I19" s="70">
        <v>2</v>
      </c>
      <c r="J19" s="70">
        <v>5</v>
      </c>
      <c r="K19" s="70">
        <v>4</v>
      </c>
      <c r="L19" s="70">
        <v>3</v>
      </c>
      <c r="M19" s="70">
        <v>0</v>
      </c>
      <c r="N19" s="70"/>
      <c r="O19" s="70"/>
      <c r="P19" s="70">
        <v>2</v>
      </c>
      <c r="Q19" s="70">
        <v>5</v>
      </c>
      <c r="R19" s="70">
        <v>7</v>
      </c>
      <c r="S19" s="92">
        <v>4</v>
      </c>
      <c r="T19" s="73">
        <v>2</v>
      </c>
      <c r="U19" s="70">
        <v>10</v>
      </c>
      <c r="V19" s="70">
        <v>4</v>
      </c>
      <c r="W19" s="70">
        <v>3</v>
      </c>
      <c r="X19" s="70">
        <v>6</v>
      </c>
      <c r="Y19" s="70">
        <v>2</v>
      </c>
      <c r="Z19" s="70">
        <v>6</v>
      </c>
      <c r="AA19" s="70">
        <v>4</v>
      </c>
      <c r="AB19" s="70">
        <v>3</v>
      </c>
      <c r="AC19" s="70"/>
      <c r="AD19" s="70">
        <v>6</v>
      </c>
      <c r="AE19" s="74">
        <v>2</v>
      </c>
      <c r="AF19" s="30">
        <f>SUM(__Anonymous_Sheet_DB__0[[#This Row],[Colonne3]:[Colonne17]])</f>
        <v>48</v>
      </c>
      <c r="AG19" s="31">
        <f>SUM(__Anonymous_Sheet_DB__0[[#This Row],[Colonne28]:[Colonne39]])</f>
        <v>48</v>
      </c>
      <c r="AH19" s="41">
        <v>6</v>
      </c>
      <c r="AI19" s="33">
        <f>SUM(__Anonymous_Sheet_DB__0[[#This Row],[Colonne49]:[Colonne54]])</f>
        <v>102</v>
      </c>
      <c r="AJ19" s="34">
        <f>COUNTA($E19:$AE19)/27</f>
        <v>0.88888888888888884</v>
      </c>
      <c r="AK19" s="42">
        <f>_xlfn.RANK.EQ(AJ19,AJ$6:AJ$34)</f>
        <v>6</v>
      </c>
      <c r="AL19" s="43">
        <f>SUMIFS(E19:AE19,E19:AE19,"&gt;=0")/(SUMIFS($E$4:$AE$4,E19:AE19,"&gt;=0"))</f>
        <v>0.70588235294117652</v>
      </c>
      <c r="AM19" s="42">
        <f>_xlfn.RANK.EQ(AL19,AL$6:AL$34)</f>
        <v>6</v>
      </c>
      <c r="AN19" s="44">
        <f>SUMIFS(E19:AG19,E$5:AG$5,"X")/$AN$4</f>
        <v>0.80555555555555558</v>
      </c>
      <c r="AO19" s="42">
        <f>_xlfn.RANK.EQ(AN19,AN$6:AN$34)</f>
        <v>6</v>
      </c>
      <c r="AP19" s="45">
        <f>AI19/$AI$4*20</f>
        <v>13.421052631578947</v>
      </c>
      <c r="AQ19" s="38">
        <f>AP19*1.2</f>
        <v>16.105263157894736</v>
      </c>
      <c r="AR19" s="46">
        <f>_xlfn.RANK.EQ(AP19,AP$6:AP$34)</f>
        <v>6</v>
      </c>
      <c r="AT19" s="1"/>
      <c r="AU19" s="1"/>
      <c r="AV19" s="1"/>
    </row>
    <row r="20" spans="1:48" ht="20.399999999999999" thickBot="1">
      <c r="A20" s="98">
        <v>8.6842105263157894</v>
      </c>
      <c r="B20" s="46">
        <v>24</v>
      </c>
      <c r="C20" s="40">
        <v>15</v>
      </c>
      <c r="D20" s="40"/>
      <c r="E20" s="73">
        <v>4</v>
      </c>
      <c r="F20" s="70">
        <v>4</v>
      </c>
      <c r="G20" s="70">
        <v>0</v>
      </c>
      <c r="H20" s="70">
        <v>0</v>
      </c>
      <c r="I20" s="70">
        <v>1</v>
      </c>
      <c r="J20" s="70">
        <v>5</v>
      </c>
      <c r="K20" s="70">
        <v>4</v>
      </c>
      <c r="L20" s="70">
        <v>0</v>
      </c>
      <c r="M20" s="70">
        <v>1</v>
      </c>
      <c r="N20" s="70"/>
      <c r="O20" s="70"/>
      <c r="P20" s="70">
        <v>0</v>
      </c>
      <c r="Q20" s="70">
        <v>1</v>
      </c>
      <c r="R20" s="70">
        <v>0</v>
      </c>
      <c r="S20" s="92">
        <v>2</v>
      </c>
      <c r="T20" s="73">
        <v>4</v>
      </c>
      <c r="U20" s="70">
        <v>7</v>
      </c>
      <c r="V20" s="70"/>
      <c r="W20" s="70">
        <v>3</v>
      </c>
      <c r="X20" s="70">
        <v>6</v>
      </c>
      <c r="Y20" s="70">
        <v>2</v>
      </c>
      <c r="Z20" s="70">
        <v>0</v>
      </c>
      <c r="AA20" s="70">
        <v>0</v>
      </c>
      <c r="AB20" s="70"/>
      <c r="AC20" s="70">
        <v>0</v>
      </c>
      <c r="AD20" s="70">
        <v>6</v>
      </c>
      <c r="AE20" s="74">
        <v>2</v>
      </c>
      <c r="AF20" s="30">
        <f>SUM(__Anonymous_Sheet_DB__0[[#This Row],[Colonne3]:[Colonne17]])</f>
        <v>22</v>
      </c>
      <c r="AG20" s="31">
        <f>SUM(__Anonymous_Sheet_DB__0[[#This Row],[Colonne28]:[Colonne39]])</f>
        <v>30</v>
      </c>
      <c r="AH20" s="41">
        <v>3</v>
      </c>
      <c r="AI20" s="33">
        <f>SUM(__Anonymous_Sheet_DB__0[[#This Row],[Colonne49]:[Colonne54]])</f>
        <v>55</v>
      </c>
      <c r="AJ20" s="34">
        <f>COUNTA($E20:$AE20)/27</f>
        <v>0.85185185185185186</v>
      </c>
      <c r="AK20" s="42">
        <f>_xlfn.RANK.EQ(AJ20,AJ$6:AJ$34)</f>
        <v>8</v>
      </c>
      <c r="AL20" s="43">
        <f>SUMIFS(E20:AE20,E20:AE20,"&gt;=0")/(SUMIFS($E$4:$AE$4,E20:AE20,"&gt;=0"))</f>
        <v>0.40944881889763779</v>
      </c>
      <c r="AM20" s="42">
        <f>_xlfn.RANK.EQ(AL20,AL$6:AL$34)</f>
        <v>27</v>
      </c>
      <c r="AN20" s="44">
        <f>SUMIFS(E20:AG20,E$5:AG$5,"X")/$AN$4</f>
        <v>0.54166666666666663</v>
      </c>
      <c r="AO20" s="42">
        <f>_xlfn.RANK.EQ(AN20,AN$6:AN$34)</f>
        <v>22</v>
      </c>
      <c r="AP20" s="45">
        <f>AI20/$AI$4*20</f>
        <v>7.2368421052631584</v>
      </c>
      <c r="AQ20" s="38">
        <f>AP20*1.2</f>
        <v>8.6842105263157894</v>
      </c>
      <c r="AR20" s="46">
        <f>_xlfn.RANK.EQ(AP20,AP$6:AP$34)</f>
        <v>24</v>
      </c>
      <c r="AT20" s="1"/>
      <c r="AU20" s="1"/>
      <c r="AV20" s="1"/>
    </row>
    <row r="21" spans="1:48" ht="20.399999999999999" thickBot="1">
      <c r="A21" s="98">
        <v>13.105263157894736</v>
      </c>
      <c r="B21" s="46">
        <v>12</v>
      </c>
      <c r="C21" s="40">
        <v>16</v>
      </c>
      <c r="D21" s="40"/>
      <c r="E21" s="73">
        <v>4</v>
      </c>
      <c r="F21" s="70">
        <v>3</v>
      </c>
      <c r="G21" s="70">
        <v>4</v>
      </c>
      <c r="H21" s="70">
        <v>3</v>
      </c>
      <c r="I21" s="70">
        <v>2</v>
      </c>
      <c r="J21" s="70">
        <v>5</v>
      </c>
      <c r="K21" s="70">
        <v>6</v>
      </c>
      <c r="L21" s="70">
        <v>6</v>
      </c>
      <c r="M21" s="70"/>
      <c r="N21" s="70"/>
      <c r="O21" s="70"/>
      <c r="P21" s="70">
        <v>0</v>
      </c>
      <c r="Q21" s="70">
        <v>3</v>
      </c>
      <c r="R21" s="70">
        <v>4</v>
      </c>
      <c r="S21" s="92">
        <v>4</v>
      </c>
      <c r="T21" s="73">
        <v>0</v>
      </c>
      <c r="U21" s="70">
        <v>6</v>
      </c>
      <c r="V21" s="70">
        <v>0</v>
      </c>
      <c r="W21" s="70">
        <v>3</v>
      </c>
      <c r="X21" s="70">
        <v>6</v>
      </c>
      <c r="Y21" s="70">
        <v>2</v>
      </c>
      <c r="Z21" s="70"/>
      <c r="AA21" s="70">
        <v>4</v>
      </c>
      <c r="AB21" s="70">
        <v>2</v>
      </c>
      <c r="AC21" s="70">
        <v>4</v>
      </c>
      <c r="AD21" s="70">
        <v>6</v>
      </c>
      <c r="AE21" s="74"/>
      <c r="AF21" s="30">
        <f>SUM(__Anonymous_Sheet_DB__0[[#This Row],[Colonne3]:[Colonne17]])</f>
        <v>44</v>
      </c>
      <c r="AG21" s="31">
        <f>SUM(__Anonymous_Sheet_DB__0[[#This Row],[Colonne28]:[Colonne39]])</f>
        <v>33</v>
      </c>
      <c r="AH21" s="41">
        <v>6</v>
      </c>
      <c r="AI21" s="33">
        <f>SUM(__Anonymous_Sheet_DB__0[[#This Row],[Colonne49]:[Colonne54]])</f>
        <v>83</v>
      </c>
      <c r="AJ21" s="34">
        <f>COUNTA($E21:$AE21)/27</f>
        <v>0.81481481481481477</v>
      </c>
      <c r="AK21" s="42">
        <f>_xlfn.RANK.EQ(AJ21,AJ$6:AJ$34)</f>
        <v>11</v>
      </c>
      <c r="AL21" s="43">
        <f>SUMIFS(E21:AE21,E21:AE21,"&gt;=0")/(SUMIFS($E$4:$AE$4,E21:AE21,"&gt;=0"))</f>
        <v>0.63636363636363635</v>
      </c>
      <c r="AM21" s="42">
        <f>_xlfn.RANK.EQ(AL21,AL$6:AL$34)</f>
        <v>14</v>
      </c>
      <c r="AN21" s="44">
        <f>SUMIFS(E21:AG21,E$5:AG$5,"X")/$AN$4</f>
        <v>0.72222222222222221</v>
      </c>
      <c r="AO21" s="42">
        <f>_xlfn.RANK.EQ(AN21,AN$6:AN$34)</f>
        <v>12</v>
      </c>
      <c r="AP21" s="45">
        <f>AI21/$AI$4*20</f>
        <v>10.921052631578947</v>
      </c>
      <c r="AQ21" s="38">
        <f>AP21*1.2</f>
        <v>13.105263157894736</v>
      </c>
      <c r="AR21" s="46">
        <f>_xlfn.RANK.EQ(AP21,AP$6:AP$34)</f>
        <v>12</v>
      </c>
      <c r="AT21" s="1"/>
      <c r="AU21" s="1"/>
      <c r="AV21" s="1"/>
    </row>
    <row r="22" spans="1:48" ht="20.399999999999999" thickBot="1">
      <c r="A22" s="98">
        <v>8.8421052631578938</v>
      </c>
      <c r="B22" s="46">
        <v>23</v>
      </c>
      <c r="C22" s="40">
        <v>17</v>
      </c>
      <c r="D22" s="40"/>
      <c r="E22" s="73">
        <v>2</v>
      </c>
      <c r="F22" s="70">
        <v>2</v>
      </c>
      <c r="G22" s="70"/>
      <c r="H22" s="70"/>
      <c r="I22" s="70">
        <v>2</v>
      </c>
      <c r="J22" s="70">
        <v>4</v>
      </c>
      <c r="K22" s="70"/>
      <c r="L22" s="70"/>
      <c r="M22" s="70">
        <v>2</v>
      </c>
      <c r="N22" s="70"/>
      <c r="O22" s="70"/>
      <c r="P22" s="70">
        <v>0</v>
      </c>
      <c r="Q22" s="70">
        <v>3</v>
      </c>
      <c r="R22" s="70">
        <v>4</v>
      </c>
      <c r="S22" s="92">
        <v>4</v>
      </c>
      <c r="T22" s="73">
        <v>2</v>
      </c>
      <c r="U22" s="70">
        <v>3</v>
      </c>
      <c r="V22" s="70">
        <v>0</v>
      </c>
      <c r="W22" s="70">
        <v>3</v>
      </c>
      <c r="X22" s="70">
        <v>6</v>
      </c>
      <c r="Y22" s="70">
        <v>5</v>
      </c>
      <c r="Z22" s="70"/>
      <c r="AA22" s="70"/>
      <c r="AB22" s="70"/>
      <c r="AC22" s="70">
        <v>4</v>
      </c>
      <c r="AD22" s="70">
        <v>6</v>
      </c>
      <c r="AE22" s="74">
        <v>1</v>
      </c>
      <c r="AF22" s="30">
        <f>SUM(__Anonymous_Sheet_DB__0[[#This Row],[Colonne3]:[Colonne17]])</f>
        <v>23</v>
      </c>
      <c r="AG22" s="31">
        <f>SUM(__Anonymous_Sheet_DB__0[[#This Row],[Colonne28]:[Colonne39]])</f>
        <v>30</v>
      </c>
      <c r="AH22" s="41">
        <v>3</v>
      </c>
      <c r="AI22" s="33">
        <f>SUM(__Anonymous_Sheet_DB__0[[#This Row],[Colonne49]:[Colonne54]])</f>
        <v>56</v>
      </c>
      <c r="AJ22" s="34">
        <f>COUNTA($E22:$AE22)/27</f>
        <v>0.66666666666666663</v>
      </c>
      <c r="AK22" s="42">
        <f>_xlfn.RANK.EQ(AJ22,AJ$6:AJ$34)</f>
        <v>21</v>
      </c>
      <c r="AL22" s="43">
        <f>SUMIFS(E22:AE22,E22:AE22,"&gt;=0")/(SUMIFS($E$4:$AE$4,E22:AE22,"&gt;=0"))</f>
        <v>0.54081632653061229</v>
      </c>
      <c r="AM22" s="42">
        <f>_xlfn.RANK.EQ(AL22,AL$6:AL$34)</f>
        <v>23</v>
      </c>
      <c r="AN22" s="44">
        <f>SUMIFS(E22:AG22,E$5:AG$5,"X")/$AN$4</f>
        <v>0.3611111111111111</v>
      </c>
      <c r="AO22" s="42">
        <f>_xlfn.RANK.EQ(AN22,AN$6:AN$34)</f>
        <v>27</v>
      </c>
      <c r="AP22" s="45">
        <f>AI22/$AI$4*20</f>
        <v>7.3684210526315788</v>
      </c>
      <c r="AQ22" s="38">
        <f>AP22*1.2</f>
        <v>8.8421052631578938</v>
      </c>
      <c r="AR22" s="46">
        <f>_xlfn.RANK.EQ(AP22,AP$6:AP$34)</f>
        <v>23</v>
      </c>
      <c r="AT22" s="1"/>
      <c r="AU22" s="1"/>
      <c r="AV22" s="1"/>
    </row>
    <row r="23" spans="1:48" ht="20.399999999999999" thickBot="1">
      <c r="A23" s="98">
        <v>7.2631578947368416</v>
      </c>
      <c r="B23" s="46">
        <v>26</v>
      </c>
      <c r="C23" s="40">
        <v>18</v>
      </c>
      <c r="D23" s="40"/>
      <c r="E23" s="73">
        <v>4</v>
      </c>
      <c r="F23" s="70">
        <v>3</v>
      </c>
      <c r="G23" s="70"/>
      <c r="H23" s="70"/>
      <c r="I23" s="70">
        <v>2</v>
      </c>
      <c r="J23" s="70">
        <v>5</v>
      </c>
      <c r="K23" s="70">
        <v>6</v>
      </c>
      <c r="L23" s="70">
        <v>0</v>
      </c>
      <c r="M23" s="70"/>
      <c r="N23" s="70"/>
      <c r="O23" s="70"/>
      <c r="P23" s="70">
        <v>0</v>
      </c>
      <c r="Q23" s="70">
        <v>0</v>
      </c>
      <c r="R23" s="70"/>
      <c r="S23" s="92">
        <v>4</v>
      </c>
      <c r="T23" s="73">
        <v>1</v>
      </c>
      <c r="U23" s="70">
        <v>10</v>
      </c>
      <c r="V23" s="70">
        <v>0</v>
      </c>
      <c r="W23" s="70">
        <v>3</v>
      </c>
      <c r="X23" s="70">
        <v>3</v>
      </c>
      <c r="Y23" s="70">
        <v>2</v>
      </c>
      <c r="Z23" s="70"/>
      <c r="AA23" s="70"/>
      <c r="AB23" s="70"/>
      <c r="AC23" s="70"/>
      <c r="AD23" s="70">
        <v>0</v>
      </c>
      <c r="AE23" s="74"/>
      <c r="AF23" s="30">
        <f>SUM(__Anonymous_Sheet_DB__0[[#This Row],[Colonne3]:[Colonne17]])</f>
        <v>24</v>
      </c>
      <c r="AG23" s="31">
        <f>SUM(__Anonymous_Sheet_DB__0[[#This Row],[Colonne28]:[Colonne39]])</f>
        <v>19</v>
      </c>
      <c r="AH23" s="41">
        <v>3</v>
      </c>
      <c r="AI23" s="33">
        <f>SUM(__Anonymous_Sheet_DB__0[[#This Row],[Colonne49]:[Colonne54]])</f>
        <v>46</v>
      </c>
      <c r="AJ23" s="34">
        <f>COUNTA($E23:$AE23)/27</f>
        <v>0.59259259259259256</v>
      </c>
      <c r="AK23" s="42">
        <f>_xlfn.RANK.EQ(AJ23,AJ$6:AJ$34)</f>
        <v>26</v>
      </c>
      <c r="AL23" s="43">
        <f>SUMIFS(E23:AE23,E23:AE23,"&gt;=0")/(SUMIFS($E$4:$AE$4,E23:AE23,"&gt;=0"))</f>
        <v>0.51807228915662651</v>
      </c>
      <c r="AM23" s="42">
        <f>_xlfn.RANK.EQ(AL23,AL$6:AL$34)</f>
        <v>25</v>
      </c>
      <c r="AN23" s="44">
        <f>SUMIFS(E23:AG23,E$5:AG$5,"X")/$AN$4</f>
        <v>0.54166666666666663</v>
      </c>
      <c r="AO23" s="42">
        <f>_xlfn.RANK.EQ(AN23,AN$6:AN$34)</f>
        <v>22</v>
      </c>
      <c r="AP23" s="45">
        <f>AI23/$AI$4*20</f>
        <v>6.0526315789473681</v>
      </c>
      <c r="AQ23" s="38">
        <f>AP23*1.2</f>
        <v>7.2631578947368416</v>
      </c>
      <c r="AR23" s="46">
        <f>_xlfn.RANK.EQ(AP23,AP$6:AP$34)</f>
        <v>26</v>
      </c>
      <c r="AT23" s="1"/>
      <c r="AU23" s="1"/>
      <c r="AV23" s="1"/>
    </row>
    <row r="24" spans="1:48" ht="20.399999999999999" thickBot="1">
      <c r="A24" s="98">
        <v>13.105263157894736</v>
      </c>
      <c r="B24" s="46">
        <v>12</v>
      </c>
      <c r="C24" s="40">
        <v>19</v>
      </c>
      <c r="D24" s="40"/>
      <c r="E24" s="73">
        <v>4</v>
      </c>
      <c r="F24" s="70">
        <v>3</v>
      </c>
      <c r="G24" s="70">
        <v>4</v>
      </c>
      <c r="H24" s="70">
        <v>8</v>
      </c>
      <c r="I24" s="70">
        <v>2</v>
      </c>
      <c r="J24" s="70">
        <v>0</v>
      </c>
      <c r="K24" s="70">
        <v>4</v>
      </c>
      <c r="L24" s="70">
        <v>3</v>
      </c>
      <c r="M24" s="70">
        <v>4</v>
      </c>
      <c r="N24" s="70"/>
      <c r="O24" s="70"/>
      <c r="P24" s="70">
        <v>0</v>
      </c>
      <c r="Q24" s="70">
        <v>2</v>
      </c>
      <c r="R24" s="70"/>
      <c r="S24" s="92">
        <v>4</v>
      </c>
      <c r="T24" s="73">
        <v>3</v>
      </c>
      <c r="U24" s="70">
        <v>10</v>
      </c>
      <c r="V24" s="70">
        <v>0</v>
      </c>
      <c r="W24" s="70">
        <v>3</v>
      </c>
      <c r="X24" s="70">
        <v>4</v>
      </c>
      <c r="Y24" s="70">
        <v>2</v>
      </c>
      <c r="Z24" s="70"/>
      <c r="AA24" s="70">
        <v>4</v>
      </c>
      <c r="AB24" s="70">
        <v>3</v>
      </c>
      <c r="AC24" s="70">
        <v>2</v>
      </c>
      <c r="AD24" s="70">
        <v>6</v>
      </c>
      <c r="AE24" s="74">
        <v>2</v>
      </c>
      <c r="AF24" s="30">
        <f>SUM(__Anonymous_Sheet_DB__0[[#This Row],[Colonne3]:[Colonne17]])</f>
        <v>38</v>
      </c>
      <c r="AG24" s="31">
        <f>SUM(__Anonymous_Sheet_DB__0[[#This Row],[Colonne28]:[Colonne39]])</f>
        <v>39</v>
      </c>
      <c r="AH24" s="41">
        <v>6</v>
      </c>
      <c r="AI24" s="33">
        <f>SUM(__Anonymous_Sheet_DB__0[[#This Row],[Colonne49]:[Colonne54]])</f>
        <v>83</v>
      </c>
      <c r="AJ24" s="34">
        <f>COUNTA($E24:$AE24)/27</f>
        <v>0.85185185185185186</v>
      </c>
      <c r="AK24" s="42">
        <f>_xlfn.RANK.EQ(AJ24,AJ$6:AJ$34)</f>
        <v>8</v>
      </c>
      <c r="AL24" s="43">
        <f>SUMIFS(E24:AE24,E24:AE24,"&gt;=0")/(SUMIFS($E$4:$AE$4,E24:AE24,"&gt;=0"))</f>
        <v>0.62096774193548387</v>
      </c>
      <c r="AM24" s="42">
        <f>_xlfn.RANK.EQ(AL24,AL$6:AL$34)</f>
        <v>15</v>
      </c>
      <c r="AN24" s="44">
        <f>SUMIFS(E24:AG24,E$5:AG$5,"X")/$AN$4</f>
        <v>0.73611111111111116</v>
      </c>
      <c r="AO24" s="42">
        <f>_xlfn.RANK.EQ(AN24,AN$6:AN$34)</f>
        <v>11</v>
      </c>
      <c r="AP24" s="45">
        <f>AI24/$AI$4*20</f>
        <v>10.921052631578947</v>
      </c>
      <c r="AQ24" s="38">
        <f>AP24*1.2</f>
        <v>13.105263157894736</v>
      </c>
      <c r="AR24" s="46">
        <f>_xlfn.RANK.EQ(AP24,AP$6:AP$34)</f>
        <v>12</v>
      </c>
      <c r="AT24" s="1"/>
      <c r="AU24" s="1"/>
      <c r="AV24" s="1"/>
    </row>
    <row r="25" spans="1:48" ht="20.399999999999999" thickBot="1">
      <c r="A25" s="98">
        <v>13.105263157894736</v>
      </c>
      <c r="B25" s="46">
        <v>12</v>
      </c>
      <c r="C25" s="40">
        <v>20</v>
      </c>
      <c r="D25" s="40"/>
      <c r="E25" s="73">
        <v>4</v>
      </c>
      <c r="F25" s="70">
        <v>4</v>
      </c>
      <c r="G25" s="70">
        <v>0</v>
      </c>
      <c r="H25" s="70">
        <v>3</v>
      </c>
      <c r="I25" s="70">
        <v>2</v>
      </c>
      <c r="J25" s="70">
        <v>5</v>
      </c>
      <c r="K25" s="70">
        <v>6</v>
      </c>
      <c r="L25" s="70">
        <v>6</v>
      </c>
      <c r="M25" s="70">
        <v>1</v>
      </c>
      <c r="N25" s="70"/>
      <c r="O25" s="70"/>
      <c r="P25" s="70">
        <v>2</v>
      </c>
      <c r="Q25" s="70">
        <v>3</v>
      </c>
      <c r="R25" s="70">
        <v>0</v>
      </c>
      <c r="S25" s="92">
        <v>4</v>
      </c>
      <c r="T25" s="73">
        <v>5</v>
      </c>
      <c r="U25" s="70">
        <v>9</v>
      </c>
      <c r="V25" s="70">
        <v>5</v>
      </c>
      <c r="W25" s="70">
        <v>3</v>
      </c>
      <c r="X25" s="70">
        <v>4</v>
      </c>
      <c r="Y25" s="70"/>
      <c r="Z25" s="70"/>
      <c r="AA25" s="70">
        <v>6</v>
      </c>
      <c r="AB25" s="70">
        <v>4</v>
      </c>
      <c r="AC25" s="70">
        <v>4</v>
      </c>
      <c r="AD25" s="70">
        <v>0</v>
      </c>
      <c r="AE25" s="74"/>
      <c r="AF25" s="30">
        <f>SUM(__Anonymous_Sheet_DB__0[[#This Row],[Colonne3]:[Colonne17]])</f>
        <v>40</v>
      </c>
      <c r="AG25" s="31">
        <f>SUM(__Anonymous_Sheet_DB__0[[#This Row],[Colonne28]:[Colonne39]])</f>
        <v>40</v>
      </c>
      <c r="AH25" s="41">
        <v>3</v>
      </c>
      <c r="AI25" s="33">
        <f>SUM(__Anonymous_Sheet_DB__0[[#This Row],[Colonne49]:[Colonne54]])</f>
        <v>83</v>
      </c>
      <c r="AJ25" s="34">
        <f>COUNTA($E25:$AE25)/27</f>
        <v>0.81481481481481477</v>
      </c>
      <c r="AK25" s="42">
        <f>_xlfn.RANK.EQ(AJ25,AJ$6:AJ$34)</f>
        <v>11</v>
      </c>
      <c r="AL25" s="43">
        <f>SUMIFS(E25:AE25,E25:AE25,"&gt;=0")/(SUMIFS($E$4:$AE$4,E25:AE25,"&gt;=0"))</f>
        <v>0.64516129032258063</v>
      </c>
      <c r="AM25" s="42">
        <f>_xlfn.RANK.EQ(AL25,AL$6:AL$34)</f>
        <v>11</v>
      </c>
      <c r="AN25" s="44">
        <f>SUMIFS(E25:AG25,E$5:AG$5,"X")/$AN$4</f>
        <v>0.81944444444444442</v>
      </c>
      <c r="AO25" s="42">
        <f>_xlfn.RANK.EQ(AN25,AN$6:AN$34)</f>
        <v>5</v>
      </c>
      <c r="AP25" s="45">
        <f>AI25/$AI$4*20</f>
        <v>10.921052631578947</v>
      </c>
      <c r="AQ25" s="38">
        <f>AP25*1.2</f>
        <v>13.105263157894736</v>
      </c>
      <c r="AR25" s="46">
        <f>_xlfn.RANK.EQ(AP25,AP$6:AP$34)</f>
        <v>12</v>
      </c>
      <c r="AT25" s="1"/>
      <c r="AU25" s="1"/>
      <c r="AV25" s="1"/>
    </row>
    <row r="26" spans="1:48" ht="20.399999999999999" thickBot="1">
      <c r="A26" s="98">
        <v>11.368421052631577</v>
      </c>
      <c r="B26" s="46">
        <v>19</v>
      </c>
      <c r="C26" s="40">
        <v>21</v>
      </c>
      <c r="D26" s="40"/>
      <c r="E26" s="73">
        <v>4</v>
      </c>
      <c r="F26" s="70">
        <v>4</v>
      </c>
      <c r="G26" s="70">
        <v>4</v>
      </c>
      <c r="H26" s="70">
        <v>1</v>
      </c>
      <c r="I26" s="70">
        <v>2</v>
      </c>
      <c r="J26" s="70">
        <v>4</v>
      </c>
      <c r="K26" s="70">
        <v>3</v>
      </c>
      <c r="L26" s="70">
        <v>0</v>
      </c>
      <c r="M26" s="70"/>
      <c r="N26" s="70"/>
      <c r="O26" s="70"/>
      <c r="P26" s="70">
        <v>0</v>
      </c>
      <c r="Q26" s="70">
        <v>1</v>
      </c>
      <c r="R26" s="70">
        <v>4</v>
      </c>
      <c r="S26" s="92">
        <v>2</v>
      </c>
      <c r="T26" s="73">
        <v>3</v>
      </c>
      <c r="U26" s="70">
        <v>10</v>
      </c>
      <c r="V26" s="70">
        <v>4</v>
      </c>
      <c r="W26" s="70">
        <v>3</v>
      </c>
      <c r="X26" s="70">
        <v>6</v>
      </c>
      <c r="Y26" s="70">
        <v>2</v>
      </c>
      <c r="Z26" s="70"/>
      <c r="AA26" s="70">
        <v>2</v>
      </c>
      <c r="AB26" s="70">
        <v>3</v>
      </c>
      <c r="AC26" s="70">
        <v>4</v>
      </c>
      <c r="AD26" s="70">
        <v>3</v>
      </c>
      <c r="AE26" s="74"/>
      <c r="AF26" s="30">
        <f>SUM(__Anonymous_Sheet_DB__0[[#This Row],[Colonne3]:[Colonne17]])</f>
        <v>29</v>
      </c>
      <c r="AG26" s="31">
        <f>SUM(__Anonymous_Sheet_DB__0[[#This Row],[Colonne28]:[Colonne39]])</f>
        <v>40</v>
      </c>
      <c r="AH26" s="41">
        <v>3</v>
      </c>
      <c r="AI26" s="33">
        <f>SUM(__Anonymous_Sheet_DB__0[[#This Row],[Colonne49]:[Colonne54]])</f>
        <v>72</v>
      </c>
      <c r="AJ26" s="34">
        <f>COUNTA($E26:$AE26)/27</f>
        <v>0.81481481481481477</v>
      </c>
      <c r="AK26" s="42">
        <f>_xlfn.RANK.EQ(AJ26,AJ$6:AJ$34)</f>
        <v>11</v>
      </c>
      <c r="AL26" s="43">
        <f>SUMIFS(E26:AE26,E26:AE26,"&gt;=0")/(SUMIFS($E$4:$AE$4,E26:AE26,"&gt;=0"))</f>
        <v>0.57024793388429751</v>
      </c>
      <c r="AM26" s="42">
        <f>_xlfn.RANK.EQ(AL26,AL$6:AL$34)</f>
        <v>22</v>
      </c>
      <c r="AN26" s="44">
        <f>SUMIFS(E26:AG26,E$5:AG$5,"X")/$AN$4</f>
        <v>0.65277777777777779</v>
      </c>
      <c r="AO26" s="42">
        <f>_xlfn.RANK.EQ(AN26,AN$6:AN$34)</f>
        <v>19</v>
      </c>
      <c r="AP26" s="45">
        <f>AI26/$AI$4*20</f>
        <v>9.473684210526315</v>
      </c>
      <c r="AQ26" s="38">
        <f>AP26*1.2</f>
        <v>11.368421052631577</v>
      </c>
      <c r="AR26" s="46">
        <f>_xlfn.RANK.EQ(AP26,AP$6:AP$34)</f>
        <v>19</v>
      </c>
      <c r="AT26" s="1"/>
      <c r="AU26" s="1"/>
      <c r="AV26" s="1"/>
    </row>
    <row r="27" spans="1:48" ht="20.399999999999999" thickBot="1">
      <c r="A27" s="98">
        <v>13.736842105263156</v>
      </c>
      <c r="B27" s="46">
        <v>10</v>
      </c>
      <c r="C27" s="40">
        <v>22</v>
      </c>
      <c r="D27" s="40"/>
      <c r="E27" s="73">
        <v>4</v>
      </c>
      <c r="F27" s="70">
        <v>4</v>
      </c>
      <c r="G27" s="70">
        <v>4</v>
      </c>
      <c r="H27" s="70">
        <v>8</v>
      </c>
      <c r="I27" s="70">
        <v>2</v>
      </c>
      <c r="J27" s="70">
        <v>5</v>
      </c>
      <c r="K27" s="70">
        <v>6</v>
      </c>
      <c r="L27" s="70"/>
      <c r="M27" s="70"/>
      <c r="N27" s="70"/>
      <c r="O27" s="70"/>
      <c r="P27" s="70">
        <v>2</v>
      </c>
      <c r="Q27" s="70">
        <v>2</v>
      </c>
      <c r="R27" s="70">
        <v>4</v>
      </c>
      <c r="S27" s="92">
        <v>4</v>
      </c>
      <c r="T27" s="73">
        <v>2</v>
      </c>
      <c r="U27" s="70">
        <v>10</v>
      </c>
      <c r="V27" s="70">
        <v>1</v>
      </c>
      <c r="W27" s="70">
        <v>3</v>
      </c>
      <c r="X27" s="70">
        <v>6</v>
      </c>
      <c r="Y27" s="70">
        <v>4</v>
      </c>
      <c r="Z27" s="70">
        <v>6</v>
      </c>
      <c r="AA27" s="70">
        <v>4</v>
      </c>
      <c r="AB27" s="70"/>
      <c r="AC27" s="70"/>
      <c r="AD27" s="70"/>
      <c r="AE27" s="74"/>
      <c r="AF27" s="30">
        <f>SUM(__Anonymous_Sheet_DB__0[[#This Row],[Colonne3]:[Colonne17]])</f>
        <v>45</v>
      </c>
      <c r="AG27" s="31">
        <f>SUM(__Anonymous_Sheet_DB__0[[#This Row],[Colonne28]:[Colonne39]])</f>
        <v>36</v>
      </c>
      <c r="AH27" s="41">
        <v>6</v>
      </c>
      <c r="AI27" s="33">
        <f>SUM(__Anonymous_Sheet_DB__0[[#This Row],[Colonne49]:[Colonne54]])</f>
        <v>87</v>
      </c>
      <c r="AJ27" s="34">
        <f>COUNTA($E27:$AE27)/27</f>
        <v>0.70370370370370372</v>
      </c>
      <c r="AK27" s="42">
        <f>_xlfn.RANK.EQ(AJ27,AJ$6:AJ$34)</f>
        <v>19</v>
      </c>
      <c r="AL27" s="43">
        <f>SUMIFS(E27:AE27,E27:AE27,"&gt;=0")/(SUMIFS($E$4:$AE$4,E27:AE27,"&gt;=0"))</f>
        <v>0.7570093457943925</v>
      </c>
      <c r="AM27" s="42">
        <f>_xlfn.RANK.EQ(AL27,AL$6:AL$34)</f>
        <v>3</v>
      </c>
      <c r="AN27" s="44">
        <f>SUMIFS(E27:AG27,E$5:AG$5,"X")/$AN$4</f>
        <v>0.80555555555555558</v>
      </c>
      <c r="AO27" s="42">
        <f>_xlfn.RANK.EQ(AN27,AN$6:AN$34)</f>
        <v>6</v>
      </c>
      <c r="AP27" s="45">
        <f>AI27/$AI$4*20</f>
        <v>11.44736842105263</v>
      </c>
      <c r="AQ27" s="38">
        <f>AP27*1.2</f>
        <v>13.736842105263156</v>
      </c>
      <c r="AR27" s="46">
        <f>_xlfn.RANK.EQ(AP27,AP$6:AP$34)</f>
        <v>10</v>
      </c>
      <c r="AT27" s="1"/>
      <c r="AU27" s="1"/>
      <c r="AV27" s="1"/>
    </row>
    <row r="28" spans="1:48" ht="20.399999999999999" thickBot="1">
      <c r="A28" s="98">
        <v>16.578947368421051</v>
      </c>
      <c r="B28" s="46">
        <v>3</v>
      </c>
      <c r="C28" s="40">
        <v>23</v>
      </c>
      <c r="D28" s="40"/>
      <c r="E28" s="73">
        <v>0</v>
      </c>
      <c r="F28" s="70">
        <v>4</v>
      </c>
      <c r="G28" s="70">
        <v>4</v>
      </c>
      <c r="H28" s="70">
        <v>8</v>
      </c>
      <c r="I28" s="70">
        <v>2</v>
      </c>
      <c r="J28" s="70">
        <v>5</v>
      </c>
      <c r="K28" s="70">
        <v>6</v>
      </c>
      <c r="L28" s="70">
        <v>6</v>
      </c>
      <c r="M28" s="70">
        <v>5</v>
      </c>
      <c r="N28" s="70">
        <v>0</v>
      </c>
      <c r="O28" s="70">
        <v>1</v>
      </c>
      <c r="P28" s="70">
        <v>2</v>
      </c>
      <c r="Q28" s="70">
        <v>3</v>
      </c>
      <c r="R28" s="70">
        <v>4</v>
      </c>
      <c r="S28" s="92">
        <v>2</v>
      </c>
      <c r="T28" s="73">
        <v>4</v>
      </c>
      <c r="U28" s="70">
        <v>10</v>
      </c>
      <c r="V28" s="70">
        <v>7</v>
      </c>
      <c r="W28" s="70">
        <v>3</v>
      </c>
      <c r="X28" s="70">
        <v>4</v>
      </c>
      <c r="Y28" s="70">
        <v>1</v>
      </c>
      <c r="Z28" s="70">
        <v>0</v>
      </c>
      <c r="AA28" s="70">
        <v>6</v>
      </c>
      <c r="AB28" s="70">
        <v>4</v>
      </c>
      <c r="AC28" s="70">
        <v>4</v>
      </c>
      <c r="AD28" s="70">
        <v>6</v>
      </c>
      <c r="AE28" s="74">
        <v>1</v>
      </c>
      <c r="AF28" s="30">
        <f>SUM(__Anonymous_Sheet_DB__0[[#This Row],[Colonne3]:[Colonne17]])</f>
        <v>52</v>
      </c>
      <c r="AG28" s="31">
        <f>SUM(__Anonymous_Sheet_DB__0[[#This Row],[Colonne28]:[Colonne39]])</f>
        <v>50</v>
      </c>
      <c r="AH28" s="41">
        <v>3</v>
      </c>
      <c r="AI28" s="33">
        <f>SUM(__Anonymous_Sheet_DB__0[[#This Row],[Colonne49]:[Colonne54]])</f>
        <v>105</v>
      </c>
      <c r="AJ28" s="34">
        <f>COUNTA($E28:$AE28)/27</f>
        <v>1</v>
      </c>
      <c r="AK28" s="42">
        <f>_xlfn.RANK.EQ(AJ28,AJ$6:AJ$34)</f>
        <v>1</v>
      </c>
      <c r="AL28" s="43">
        <f>SUMIFS(E28:AE28,E28:AE28,"&gt;=0")/(SUMIFS($E$4:$AE$4,E28:AE28,"&gt;=0"))</f>
        <v>0.69863013698630139</v>
      </c>
      <c r="AM28" s="42">
        <f>_xlfn.RANK.EQ(AL28,AL$6:AL$34)</f>
        <v>7</v>
      </c>
      <c r="AN28" s="44">
        <f>SUMIFS(E28:AG28,E$5:AG$5,"X")/$AN$4</f>
        <v>0.86111111111111116</v>
      </c>
      <c r="AO28" s="42">
        <f>_xlfn.RANK.EQ(AN28,AN$6:AN$34)</f>
        <v>4</v>
      </c>
      <c r="AP28" s="45">
        <f>AI28/$AI$4*20</f>
        <v>13.815789473684211</v>
      </c>
      <c r="AQ28" s="38">
        <f>AP28*1.2</f>
        <v>16.578947368421051</v>
      </c>
      <c r="AR28" s="46">
        <f>_xlfn.RANK.EQ(AP28,AP$6:AP$34)</f>
        <v>3</v>
      </c>
      <c r="AT28" s="1"/>
      <c r="AU28" s="1"/>
      <c r="AV28" s="1"/>
    </row>
    <row r="29" spans="1:48" ht="20.399999999999999" thickBot="1">
      <c r="A29" s="98">
        <v>15.789473684210527</v>
      </c>
      <c r="B29" s="46">
        <v>7</v>
      </c>
      <c r="C29" s="40">
        <v>24</v>
      </c>
      <c r="D29" s="40"/>
      <c r="E29" s="73">
        <v>4</v>
      </c>
      <c r="F29" s="70">
        <v>3</v>
      </c>
      <c r="G29" s="70">
        <v>0</v>
      </c>
      <c r="H29" s="70">
        <v>5</v>
      </c>
      <c r="I29" s="70">
        <v>2</v>
      </c>
      <c r="J29" s="70">
        <v>4</v>
      </c>
      <c r="K29" s="70">
        <v>6</v>
      </c>
      <c r="L29" s="70">
        <v>0</v>
      </c>
      <c r="M29" s="70">
        <v>5</v>
      </c>
      <c r="N29" s="70">
        <v>2</v>
      </c>
      <c r="O29" s="70">
        <v>2</v>
      </c>
      <c r="P29" s="70">
        <v>2</v>
      </c>
      <c r="Q29" s="70">
        <v>1</v>
      </c>
      <c r="R29" s="70">
        <v>4</v>
      </c>
      <c r="S29" s="92">
        <v>4</v>
      </c>
      <c r="T29" s="73">
        <v>4</v>
      </c>
      <c r="U29" s="70">
        <v>10</v>
      </c>
      <c r="V29" s="70">
        <v>3</v>
      </c>
      <c r="W29" s="70">
        <v>3</v>
      </c>
      <c r="X29" s="70">
        <v>6</v>
      </c>
      <c r="Y29" s="70">
        <v>2</v>
      </c>
      <c r="Z29" s="70">
        <v>0</v>
      </c>
      <c r="AA29" s="70">
        <v>6</v>
      </c>
      <c r="AB29" s="70">
        <v>4</v>
      </c>
      <c r="AC29" s="70">
        <v>4</v>
      </c>
      <c r="AD29" s="70">
        <v>6</v>
      </c>
      <c r="AE29" s="74">
        <v>2</v>
      </c>
      <c r="AF29" s="30">
        <f>SUM(__Anonymous_Sheet_DB__0[[#This Row],[Colonne3]:[Colonne17]])</f>
        <v>44</v>
      </c>
      <c r="AG29" s="31">
        <f>SUM(__Anonymous_Sheet_DB__0[[#This Row],[Colonne28]:[Colonne39]])</f>
        <v>50</v>
      </c>
      <c r="AH29" s="41">
        <v>6</v>
      </c>
      <c r="AI29" s="33">
        <f>SUM(__Anonymous_Sheet_DB__0[[#This Row],[Colonne49]:[Colonne54]])</f>
        <v>100</v>
      </c>
      <c r="AJ29" s="34">
        <f>COUNTA($E29:$AE29)/27</f>
        <v>1</v>
      </c>
      <c r="AK29" s="42">
        <f>_xlfn.RANK.EQ(AJ29,AJ$6:AJ$34)</f>
        <v>1</v>
      </c>
      <c r="AL29" s="43">
        <f>SUMIFS(E29:AE29,E29:AE29,"&gt;=0")/(SUMIFS($E$4:$AE$4,E29:AE29,"&gt;=0"))</f>
        <v>0.64383561643835618</v>
      </c>
      <c r="AM29" s="42">
        <f>_xlfn.RANK.EQ(AL29,AL$6:AL$34)</f>
        <v>12</v>
      </c>
      <c r="AN29" s="44">
        <f>SUMIFS(E29:AG29,E$5:AG$5,"X")/$AN$4</f>
        <v>0.76388888888888884</v>
      </c>
      <c r="AO29" s="42">
        <f>_xlfn.RANK.EQ(AN29,AN$6:AN$34)</f>
        <v>8</v>
      </c>
      <c r="AP29" s="45">
        <f>AI29/$AI$4*20</f>
        <v>13.157894736842106</v>
      </c>
      <c r="AQ29" s="38">
        <f>AP29*1.2</f>
        <v>15.789473684210527</v>
      </c>
      <c r="AR29" s="46">
        <f>_xlfn.RANK.EQ(AP29,AP$6:AP$34)</f>
        <v>7</v>
      </c>
      <c r="AT29" s="1"/>
      <c r="AU29" s="1"/>
      <c r="AV29" s="1"/>
    </row>
    <row r="30" spans="1:48" ht="20.399999999999999" thickBot="1">
      <c r="A30" s="98">
        <v>9.4736842105263168</v>
      </c>
      <c r="B30" s="46">
        <v>21</v>
      </c>
      <c r="C30" s="40">
        <v>25</v>
      </c>
      <c r="D30" s="40"/>
      <c r="E30" s="73">
        <v>4</v>
      </c>
      <c r="F30" s="70">
        <v>4</v>
      </c>
      <c r="G30" s="70">
        <v>4</v>
      </c>
      <c r="H30" s="70">
        <v>8</v>
      </c>
      <c r="I30" s="70">
        <v>2</v>
      </c>
      <c r="J30" s="70">
        <v>5</v>
      </c>
      <c r="K30" s="70">
        <v>5</v>
      </c>
      <c r="L30" s="70">
        <v>0</v>
      </c>
      <c r="M30" s="70"/>
      <c r="N30" s="70"/>
      <c r="O30" s="70"/>
      <c r="P30" s="70">
        <v>0</v>
      </c>
      <c r="Q30" s="70">
        <v>1</v>
      </c>
      <c r="R30" s="70">
        <v>4</v>
      </c>
      <c r="S30" s="92">
        <v>4</v>
      </c>
      <c r="T30" s="73">
        <v>2</v>
      </c>
      <c r="U30" s="70">
        <v>10</v>
      </c>
      <c r="V30" s="70">
        <v>0</v>
      </c>
      <c r="W30" s="70">
        <v>2</v>
      </c>
      <c r="X30" s="70">
        <v>2</v>
      </c>
      <c r="Y30" s="70"/>
      <c r="Z30" s="70"/>
      <c r="AA30" s="70"/>
      <c r="AB30" s="70"/>
      <c r="AC30" s="70"/>
      <c r="AD30" s="70"/>
      <c r="AE30" s="74"/>
      <c r="AF30" s="30">
        <f>SUM(__Anonymous_Sheet_DB__0[[#This Row],[Colonne3]:[Colonne17]])</f>
        <v>41</v>
      </c>
      <c r="AG30" s="31">
        <f>SUM(__Anonymous_Sheet_DB__0[[#This Row],[Colonne28]:[Colonne39]])</f>
        <v>16</v>
      </c>
      <c r="AH30" s="41">
        <v>3</v>
      </c>
      <c r="AI30" s="33">
        <f>SUM(__Anonymous_Sheet_DB__0[[#This Row],[Colonne49]:[Colonne54]])</f>
        <v>60</v>
      </c>
      <c r="AJ30" s="34">
        <f>COUNTA($E30:$AE30)/27</f>
        <v>0.62962962962962965</v>
      </c>
      <c r="AK30" s="42">
        <f>_xlfn.RANK.EQ(AJ30,AJ$6:AJ$34)</f>
        <v>24</v>
      </c>
      <c r="AL30" s="43">
        <f>SUMIFS(E30:AE30,E30:AE30,"&gt;=0")/(SUMIFS($E$4:$AE$4,E30:AE30,"&gt;=0"))</f>
        <v>0.6063829787234043</v>
      </c>
      <c r="AM30" s="42">
        <f>_xlfn.RANK.EQ(AL30,AL$6:AL$34)</f>
        <v>19</v>
      </c>
      <c r="AN30" s="44">
        <f>SUMIFS(E30:AG30,E$5:AG$5,"X")/$AN$4</f>
        <v>0.69444444444444442</v>
      </c>
      <c r="AO30" s="42">
        <f>_xlfn.RANK.EQ(AN30,AN$6:AN$34)</f>
        <v>16</v>
      </c>
      <c r="AP30" s="45">
        <f>AI30/$AI$4*20</f>
        <v>7.8947368421052637</v>
      </c>
      <c r="AQ30" s="38">
        <f>AP30*1.2</f>
        <v>9.4736842105263168</v>
      </c>
      <c r="AR30" s="46">
        <f>_xlfn.RANK.EQ(AP30,AP$6:AP$34)</f>
        <v>21</v>
      </c>
      <c r="AT30" s="1"/>
      <c r="AU30" s="1"/>
      <c r="AV30" s="1"/>
    </row>
    <row r="31" spans="1:48" ht="20.399999999999999" thickBot="1">
      <c r="A31" s="98">
        <v>12.157894736842104</v>
      </c>
      <c r="B31" s="46">
        <v>15</v>
      </c>
      <c r="C31" s="40">
        <v>26</v>
      </c>
      <c r="D31" s="40"/>
      <c r="E31" s="73">
        <v>4</v>
      </c>
      <c r="F31" s="70">
        <v>4</v>
      </c>
      <c r="G31" s="70">
        <v>4</v>
      </c>
      <c r="H31" s="70">
        <v>4</v>
      </c>
      <c r="I31" s="70">
        <v>2</v>
      </c>
      <c r="J31" s="70">
        <v>5</v>
      </c>
      <c r="K31" s="70">
        <v>5</v>
      </c>
      <c r="L31" s="70">
        <v>0</v>
      </c>
      <c r="M31" s="70"/>
      <c r="N31" s="70"/>
      <c r="O31" s="70"/>
      <c r="P31" s="70">
        <v>0</v>
      </c>
      <c r="Q31" s="70">
        <v>5</v>
      </c>
      <c r="R31" s="70">
        <v>10</v>
      </c>
      <c r="S31" s="92">
        <v>4</v>
      </c>
      <c r="T31" s="73">
        <v>3</v>
      </c>
      <c r="U31" s="70">
        <v>3</v>
      </c>
      <c r="V31" s="70">
        <v>3</v>
      </c>
      <c r="W31" s="70">
        <v>3</v>
      </c>
      <c r="X31" s="70">
        <v>6</v>
      </c>
      <c r="Y31" s="70">
        <v>3</v>
      </c>
      <c r="Z31" s="70">
        <v>0</v>
      </c>
      <c r="AA31" s="70"/>
      <c r="AB31" s="70"/>
      <c r="AC31" s="70"/>
      <c r="AD31" s="70">
        <v>6</v>
      </c>
      <c r="AE31" s="74">
        <v>0</v>
      </c>
      <c r="AF31" s="30">
        <f>SUM(__Anonymous_Sheet_DB__0[[#This Row],[Colonne3]:[Colonne17]])</f>
        <v>47</v>
      </c>
      <c r="AG31" s="31">
        <f>SUM(__Anonymous_Sheet_DB__0[[#This Row],[Colonne28]:[Colonne39]])</f>
        <v>27</v>
      </c>
      <c r="AH31" s="41">
        <v>3</v>
      </c>
      <c r="AI31" s="33">
        <f>SUM(__Anonymous_Sheet_DB__0[[#This Row],[Colonne49]:[Colonne54]])</f>
        <v>77</v>
      </c>
      <c r="AJ31" s="34">
        <f>COUNTA($E31:$AE31)/27</f>
        <v>0.77777777777777779</v>
      </c>
      <c r="AK31" s="42">
        <f>_xlfn.RANK.EQ(AJ31,AJ$6:AJ$34)</f>
        <v>15</v>
      </c>
      <c r="AL31" s="43">
        <f>SUMIFS(E31:AE31,E31:AE31,"&gt;=0")/(SUMIFS($E$4:$AE$4,E31:AE31,"&gt;=0"))</f>
        <v>0.63793103448275867</v>
      </c>
      <c r="AM31" s="42">
        <f>_xlfn.RANK.EQ(AL31,AL$6:AL$34)</f>
        <v>13</v>
      </c>
      <c r="AN31" s="44">
        <f>SUMIFS(E31:AG31,E$5:AG$5,"X")/$AN$4</f>
        <v>0.625</v>
      </c>
      <c r="AO31" s="42">
        <f>_xlfn.RANK.EQ(AN31,AN$6:AN$34)</f>
        <v>20</v>
      </c>
      <c r="AP31" s="45">
        <f>AI31/$AI$4*20</f>
        <v>10.131578947368421</v>
      </c>
      <c r="AQ31" s="38">
        <f>AP31*1.2</f>
        <v>12.157894736842104</v>
      </c>
      <c r="AR31" s="46">
        <f>_xlfn.RANK.EQ(AP31,AP$6:AP$34)</f>
        <v>15</v>
      </c>
      <c r="AT31" s="1"/>
      <c r="AU31" s="1"/>
      <c r="AV31" s="1"/>
    </row>
    <row r="32" spans="1:48" ht="20.399999999999999" thickBot="1">
      <c r="A32" s="98">
        <v>14.368421052631581</v>
      </c>
      <c r="B32" s="46">
        <v>8</v>
      </c>
      <c r="C32" s="40">
        <v>27</v>
      </c>
      <c r="D32" s="40"/>
      <c r="E32" s="73">
        <v>2</v>
      </c>
      <c r="F32" s="70">
        <v>4</v>
      </c>
      <c r="G32" s="70">
        <v>4</v>
      </c>
      <c r="H32" s="70">
        <v>3</v>
      </c>
      <c r="I32" s="70">
        <v>2</v>
      </c>
      <c r="J32" s="70">
        <v>5</v>
      </c>
      <c r="K32" s="70">
        <v>5</v>
      </c>
      <c r="L32" s="70">
        <v>4</v>
      </c>
      <c r="M32" s="70">
        <v>4</v>
      </c>
      <c r="N32" s="70"/>
      <c r="O32" s="70"/>
      <c r="P32" s="70">
        <v>2</v>
      </c>
      <c r="Q32" s="70">
        <v>3</v>
      </c>
      <c r="R32" s="70">
        <v>10</v>
      </c>
      <c r="S32" s="92">
        <v>3</v>
      </c>
      <c r="T32" s="73">
        <v>3</v>
      </c>
      <c r="U32" s="70">
        <v>6</v>
      </c>
      <c r="V32" s="70">
        <v>4</v>
      </c>
      <c r="W32" s="70">
        <v>3</v>
      </c>
      <c r="X32" s="70">
        <v>2</v>
      </c>
      <c r="Y32" s="70">
        <v>1</v>
      </c>
      <c r="Z32" s="70"/>
      <c r="AA32" s="70">
        <v>4</v>
      </c>
      <c r="AB32" s="70">
        <v>2</v>
      </c>
      <c r="AC32" s="70"/>
      <c r="AD32" s="70">
        <v>6</v>
      </c>
      <c r="AE32" s="74">
        <v>3</v>
      </c>
      <c r="AF32" s="30">
        <f>SUM(__Anonymous_Sheet_DB__0[[#This Row],[Colonne3]:[Colonne17]])</f>
        <v>51</v>
      </c>
      <c r="AG32" s="31">
        <f>SUM(__Anonymous_Sheet_DB__0[[#This Row],[Colonne28]:[Colonne39]])</f>
        <v>34</v>
      </c>
      <c r="AH32" s="41">
        <v>6</v>
      </c>
      <c r="AI32" s="33">
        <f>SUM(__Anonymous_Sheet_DB__0[[#This Row],[Colonne49]:[Colonne54]])</f>
        <v>91</v>
      </c>
      <c r="AJ32" s="34">
        <f>COUNTA($E32:$AE32)/27</f>
        <v>0.85185185185185186</v>
      </c>
      <c r="AK32" s="42">
        <f>_xlfn.RANK.EQ(AJ32,AJ$6:AJ$34)</f>
        <v>8</v>
      </c>
      <c r="AL32" s="43">
        <f>SUMIFS(E32:AE32,E32:AE32,"&gt;=0")/(SUMIFS($E$4:$AE$4,E32:AE32,"&gt;=0"))</f>
        <v>0.65384615384615385</v>
      </c>
      <c r="AM32" s="42">
        <f>_xlfn.RANK.EQ(AL32,AL$6:AL$34)</f>
        <v>10</v>
      </c>
      <c r="AN32" s="44">
        <f>SUMIFS(E32:AG32,E$5:AG$5,"X")/$AN$4</f>
        <v>0.66666666666666663</v>
      </c>
      <c r="AO32" s="42">
        <f>_xlfn.RANK.EQ(AN32,AN$6:AN$34)</f>
        <v>18</v>
      </c>
      <c r="AP32" s="45">
        <f>AI32/$AI$4*20</f>
        <v>11.973684210526317</v>
      </c>
      <c r="AQ32" s="38">
        <f>AP32*1.2</f>
        <v>14.368421052631581</v>
      </c>
      <c r="AR32" s="46">
        <f>_xlfn.RANK.EQ(AP32,AP$6:AP$34)</f>
        <v>8</v>
      </c>
      <c r="AT32" s="1"/>
      <c r="AU32" s="1"/>
      <c r="AV32" s="1"/>
    </row>
    <row r="33" spans="1:70" ht="20.399999999999999" thickBot="1">
      <c r="A33" s="98">
        <v>11.526315789473683</v>
      </c>
      <c r="B33" s="46">
        <v>18</v>
      </c>
      <c r="C33" s="40">
        <v>28</v>
      </c>
      <c r="D33" s="40"/>
      <c r="E33" s="73">
        <v>4</v>
      </c>
      <c r="F33" s="70">
        <v>4</v>
      </c>
      <c r="G33" s="70">
        <v>4</v>
      </c>
      <c r="H33" s="70">
        <v>6</v>
      </c>
      <c r="I33" s="70">
        <v>1</v>
      </c>
      <c r="J33" s="70">
        <v>4</v>
      </c>
      <c r="K33" s="70">
        <v>6</v>
      </c>
      <c r="L33" s="70">
        <v>2</v>
      </c>
      <c r="M33" s="70">
        <v>0</v>
      </c>
      <c r="N33" s="70"/>
      <c r="O33" s="70"/>
      <c r="P33" s="70">
        <v>2</v>
      </c>
      <c r="Q33" s="70">
        <v>1</v>
      </c>
      <c r="R33" s="70">
        <v>4</v>
      </c>
      <c r="S33" s="92">
        <v>4</v>
      </c>
      <c r="T33" s="73">
        <v>1</v>
      </c>
      <c r="U33" s="70">
        <v>9</v>
      </c>
      <c r="V33" s="70">
        <v>6</v>
      </c>
      <c r="W33" s="70">
        <v>3</v>
      </c>
      <c r="X33" s="70">
        <v>3</v>
      </c>
      <c r="Y33" s="70"/>
      <c r="Z33" s="70"/>
      <c r="AA33" s="70">
        <v>4</v>
      </c>
      <c r="AB33" s="70"/>
      <c r="AC33" s="70">
        <v>2</v>
      </c>
      <c r="AD33" s="70">
        <v>0</v>
      </c>
      <c r="AE33" s="74"/>
      <c r="AF33" s="30">
        <f>SUM(__Anonymous_Sheet_DB__0[[#This Row],[Colonne3]:[Colonne17]])</f>
        <v>42</v>
      </c>
      <c r="AG33" s="31">
        <f>SUM(__Anonymous_Sheet_DB__0[[#This Row],[Colonne28]:[Colonne39]])</f>
        <v>28</v>
      </c>
      <c r="AH33" s="41">
        <v>3</v>
      </c>
      <c r="AI33" s="33">
        <f>SUM(__Anonymous_Sheet_DB__0[[#This Row],[Colonne49]:[Colonne54]])</f>
        <v>73</v>
      </c>
      <c r="AJ33" s="34">
        <f>COUNTA($E33:$AE33)/27</f>
        <v>0.77777777777777779</v>
      </c>
      <c r="AK33" s="42">
        <f>_xlfn.RANK.EQ(AJ33,AJ$6:AJ$34)</f>
        <v>15</v>
      </c>
      <c r="AL33" s="43">
        <f>SUMIFS(E33:AE33,E33:AE33,"&gt;=0")/(SUMIFS($E$4:$AE$4,E33:AE33,"&gt;=0"))</f>
        <v>0.58333333333333337</v>
      </c>
      <c r="AM33" s="42">
        <f>_xlfn.RANK.EQ(AL33,AL$6:AL$34)</f>
        <v>21</v>
      </c>
      <c r="AN33" s="44">
        <f>SUMIFS(E33:AG33,E$5:AG$5,"X")/$AN$4</f>
        <v>0.72222222222222221</v>
      </c>
      <c r="AO33" s="42">
        <f>_xlfn.RANK.EQ(AN33,AN$6:AN$34)</f>
        <v>12</v>
      </c>
      <c r="AP33" s="45">
        <f>AI33/$AI$4*20</f>
        <v>9.6052631578947363</v>
      </c>
      <c r="AQ33" s="106">
        <f>AP33*1.2</f>
        <v>11.526315789473683</v>
      </c>
      <c r="AR33" s="46">
        <f>_xlfn.RANK.EQ(AP33,AP$6:AP$34)</f>
        <v>18</v>
      </c>
      <c r="AT33" s="1"/>
      <c r="AU33" s="1"/>
      <c r="AV33" s="1"/>
    </row>
    <row r="34" spans="1:70" ht="20.399999999999999" thickBot="1">
      <c r="A34" s="99">
        <v>18.631578947368418</v>
      </c>
      <c r="B34" s="53">
        <v>1</v>
      </c>
      <c r="C34" s="47">
        <v>29</v>
      </c>
      <c r="D34" s="47"/>
      <c r="E34" s="77">
        <v>4</v>
      </c>
      <c r="F34" s="78">
        <v>4</v>
      </c>
      <c r="G34" s="78">
        <v>4</v>
      </c>
      <c r="H34" s="78">
        <v>8</v>
      </c>
      <c r="I34" s="78">
        <v>2</v>
      </c>
      <c r="J34" s="78">
        <v>5</v>
      </c>
      <c r="K34" s="78">
        <v>5</v>
      </c>
      <c r="L34" s="78">
        <v>6</v>
      </c>
      <c r="M34" s="78">
        <v>2</v>
      </c>
      <c r="N34" s="78"/>
      <c r="O34" s="78"/>
      <c r="P34" s="78">
        <v>2</v>
      </c>
      <c r="Q34" s="78">
        <v>5</v>
      </c>
      <c r="R34" s="78">
        <v>10</v>
      </c>
      <c r="S34" s="93">
        <v>4</v>
      </c>
      <c r="T34" s="77">
        <v>6</v>
      </c>
      <c r="U34" s="78">
        <v>9</v>
      </c>
      <c r="V34" s="78">
        <v>6</v>
      </c>
      <c r="W34" s="78">
        <v>3</v>
      </c>
      <c r="X34" s="78">
        <v>4</v>
      </c>
      <c r="Y34" s="78">
        <v>2</v>
      </c>
      <c r="Z34" s="78"/>
      <c r="AA34" s="78">
        <v>6</v>
      </c>
      <c r="AB34" s="78">
        <v>3</v>
      </c>
      <c r="AC34" s="78">
        <v>4</v>
      </c>
      <c r="AD34" s="78">
        <v>6</v>
      </c>
      <c r="AE34" s="79">
        <v>2</v>
      </c>
      <c r="AF34" s="30">
        <f>SUM(__Anonymous_Sheet_DB__0[[#This Row],[Colonne3]:[Colonne17]])</f>
        <v>61</v>
      </c>
      <c r="AG34" s="31">
        <f>SUM(__Anonymous_Sheet_DB__0[[#This Row],[Colonne28]:[Colonne39]])</f>
        <v>51</v>
      </c>
      <c r="AH34" s="48">
        <v>6</v>
      </c>
      <c r="AI34" s="33">
        <f>SUM(__Anonymous_Sheet_DB__0[[#This Row],[Colonne49]:[Colonne54]])</f>
        <v>118</v>
      </c>
      <c r="AJ34" s="34">
        <f>COUNTA($E34:$AE34)/27</f>
        <v>0.88888888888888884</v>
      </c>
      <c r="AK34" s="49">
        <f>_xlfn.RANK.EQ(AJ34,AJ$6:AJ$34)</f>
        <v>6</v>
      </c>
      <c r="AL34" s="50">
        <f>SUMIFS(E34:AE34,E34:AE34,"&gt;=0")/(SUMIFS($E$4:$AE$4,E34:AE34,"&gt;=0"))</f>
        <v>0.83582089552238803</v>
      </c>
      <c r="AM34" s="49">
        <f>_xlfn.RANK.EQ(AL34,AL$6:AL$34)</f>
        <v>2</v>
      </c>
      <c r="AN34" s="51">
        <f>SUMIFS(E34:AG34,E$5:AG$5,"X")/$AN$4</f>
        <v>0.93055555555555558</v>
      </c>
      <c r="AO34" s="49">
        <f>_xlfn.RANK.EQ(AN34,AN$6:AN$34)</f>
        <v>1</v>
      </c>
      <c r="AP34" s="52">
        <f>AI34/$AI$4*20</f>
        <v>15.526315789473683</v>
      </c>
      <c r="AQ34" s="107">
        <f>AP34*1.2</f>
        <v>18.631578947368418</v>
      </c>
      <c r="AR34" s="53">
        <f>_xlfn.RANK.EQ(AP34,AP$6:AP$34)</f>
        <v>1</v>
      </c>
      <c r="AT34" s="1"/>
      <c r="AU34" s="1"/>
      <c r="AV34" s="1"/>
    </row>
    <row r="35" spans="1:70" ht="25.2" customHeight="1" thickBot="1">
      <c r="D35" s="54" t="s">
        <v>18</v>
      </c>
      <c r="E35" s="108">
        <f>SUM(E6:E34)/(29*E4)</f>
        <v>0.88793103448275867</v>
      </c>
      <c r="F35" s="109">
        <f>SUM(F6:F34)/(29*F4)</f>
        <v>0.86206896551724133</v>
      </c>
      <c r="G35" s="110">
        <f>SUM(G6:G34)/(29*G4)</f>
        <v>0.56896551724137934</v>
      </c>
      <c r="H35" s="110">
        <f>SUM(H6:H34)/(29*H4)</f>
        <v>0.43534482758620691</v>
      </c>
      <c r="I35" s="80">
        <f>SUM(I6:I34)/(29*I4)</f>
        <v>0.82758620689655171</v>
      </c>
      <c r="J35" s="109">
        <f>SUM(J6:J34)/(29*J4)</f>
        <v>0.88275862068965516</v>
      </c>
      <c r="K35" s="109">
        <f>SUM(K6:K34)/(29*K4)</f>
        <v>0.81034482758620685</v>
      </c>
      <c r="L35" s="110">
        <f>SUM(L6:L34)/(29*L4)</f>
        <v>0.40229885057471265</v>
      </c>
      <c r="M35" s="80">
        <f>SUM(M6:M34)/(29*M4)</f>
        <v>0.20689655172413793</v>
      </c>
      <c r="N35" s="80">
        <f>SUM(N6:N34)/(29*N4)</f>
        <v>8.6206896551724144E-2</v>
      </c>
      <c r="O35" s="80">
        <f>SUM(O6:O34)/(29*O4)</f>
        <v>0.13793103448275862</v>
      </c>
      <c r="P35" s="110">
        <f>SUM(P6:P34)/(29*P4)</f>
        <v>0.55172413793103448</v>
      </c>
      <c r="Q35" s="80">
        <f>SUM(Q6:Q34)/(29*Q4)</f>
        <v>0.46206896551724136</v>
      </c>
      <c r="R35" s="80">
        <f>SUM(R6:R34)/(29*R4)</f>
        <v>0.36896551724137933</v>
      </c>
      <c r="S35" s="111">
        <f>SUM(S6:S34)/(29*S4)</f>
        <v>0.77586206896551724</v>
      </c>
      <c r="T35" s="112">
        <f>SUM(T6:T34)/(29*T4)</f>
        <v>0.41954022988505746</v>
      </c>
      <c r="U35" s="109">
        <f>SUM(U6:U34)/(29*U4)</f>
        <v>0.79655172413793107</v>
      </c>
      <c r="V35" s="80">
        <f>SUM(V6:V34)/(29*V4)</f>
        <v>0.27969348659003829</v>
      </c>
      <c r="W35" s="109">
        <f>SUM(W6:W34)/(29*W4)</f>
        <v>0.89655172413793105</v>
      </c>
      <c r="X35" s="109">
        <f>SUM(X6:X34)/(29*X4)</f>
        <v>0.73563218390804597</v>
      </c>
      <c r="Y35" s="80">
        <f>SUM(Y6:Y34)/(29*Y4)</f>
        <v>0.32413793103448274</v>
      </c>
      <c r="Z35" s="80">
        <f>SUM(Z6:Z34)/(29*Z4)</f>
        <v>9.1954022988505746E-2</v>
      </c>
      <c r="AA35" s="80">
        <f>SUM(AA6:AA34)/(29*AA4)</f>
        <v>0.39655172413793105</v>
      </c>
      <c r="AB35" s="110">
        <f>SUM(AB6:AB34)/(29*AB4)</f>
        <v>0.43103448275862066</v>
      </c>
      <c r="AC35" s="80">
        <f>SUM(AC6:AC34)/(29*AC4)</f>
        <v>0.44827586206896552</v>
      </c>
      <c r="AD35" s="80">
        <f>SUM(AD6:AD34)/(29*AD4)</f>
        <v>0.63793103448275867</v>
      </c>
      <c r="AE35" s="81">
        <f>SUM(AE6:AE34)/(29*AE4)</f>
        <v>0.22068965517241379</v>
      </c>
      <c r="AF35" s="55">
        <f>SUM(AF6:AF34)/(29*AF4)</f>
        <v>0.52143522833178002</v>
      </c>
      <c r="AG35" s="55">
        <f>SUM(AG6:AG34)/(29*AG4)</f>
        <v>0.4707854406130268</v>
      </c>
      <c r="AH35" s="76">
        <f>AVERAGE(AH6:AH34)</f>
        <v>4.3448275862068968</v>
      </c>
      <c r="AI35" s="56">
        <f>AVERAGE(AI6:AI34)</f>
        <v>76.827586206896555</v>
      </c>
      <c r="AJ35" s="57">
        <f>AVERAGE(AJ6:AJ34)</f>
        <v>0.77777777777777768</v>
      </c>
      <c r="AK35" s="58"/>
      <c r="AL35" s="59">
        <f>AVERAGE(AL6:AL34)</f>
        <v>0.61888538600290177</v>
      </c>
      <c r="AM35" s="58"/>
      <c r="AN35" s="59">
        <f>AVERAGE(AN6:AN34)</f>
        <v>0.66618773946360144</v>
      </c>
      <c r="AO35" s="58"/>
      <c r="AP35" s="60"/>
      <c r="AQ35" s="61"/>
      <c r="AR35" s="2"/>
      <c r="AT35" s="1"/>
      <c r="AU35" s="1"/>
      <c r="AV35" s="1"/>
    </row>
    <row r="36" spans="1:70" ht="35.4" customHeight="1" thickBot="1">
      <c r="D36" s="17" t="s">
        <v>19</v>
      </c>
      <c r="E36" s="85" t="s">
        <v>17</v>
      </c>
      <c r="F36" s="86" t="s">
        <v>17</v>
      </c>
      <c r="G36" s="86" t="s">
        <v>17</v>
      </c>
      <c r="H36" s="86" t="s">
        <v>17</v>
      </c>
      <c r="I36" s="86"/>
      <c r="J36" s="86" t="s">
        <v>17</v>
      </c>
      <c r="K36" s="86" t="s">
        <v>17</v>
      </c>
      <c r="L36" s="86" t="s">
        <v>17</v>
      </c>
      <c r="M36" s="86"/>
      <c r="N36" s="86"/>
      <c r="O36" s="86"/>
      <c r="P36" s="86" t="s">
        <v>17</v>
      </c>
      <c r="Q36" s="86"/>
      <c r="R36" s="86"/>
      <c r="S36" s="90" t="s">
        <v>17</v>
      </c>
      <c r="T36" s="82" t="s">
        <v>17</v>
      </c>
      <c r="U36" s="83" t="s">
        <v>17</v>
      </c>
      <c r="V36" s="83"/>
      <c r="W36" s="83" t="s">
        <v>17</v>
      </c>
      <c r="X36" s="83" t="s">
        <v>17</v>
      </c>
      <c r="Y36" s="83"/>
      <c r="Z36" s="83"/>
      <c r="AA36" s="83"/>
      <c r="AB36" s="83" t="s">
        <v>17</v>
      </c>
      <c r="AC36" s="83"/>
      <c r="AD36" s="83"/>
      <c r="AE36" s="84"/>
      <c r="AF36" s="2"/>
      <c r="AG36" s="2"/>
      <c r="AH36" s="2"/>
      <c r="AI36" s="2"/>
      <c r="AJ36" s="62"/>
      <c r="AK36" s="2"/>
      <c r="AL36" s="2"/>
      <c r="AM36" s="2"/>
      <c r="AR36" s="2"/>
      <c r="AT36" s="1"/>
      <c r="AU36" s="1"/>
      <c r="AV36" s="1"/>
    </row>
    <row r="37" spans="1:70" ht="31.2" customHeight="1" thickBot="1">
      <c r="D37" s="17" t="s">
        <v>12</v>
      </c>
      <c r="E37" s="85">
        <v>4</v>
      </c>
      <c r="F37" s="86">
        <v>4</v>
      </c>
      <c r="G37" s="86">
        <v>4</v>
      </c>
      <c r="H37" s="86">
        <v>8</v>
      </c>
      <c r="I37" s="86">
        <v>2</v>
      </c>
      <c r="J37" s="86">
        <v>5</v>
      </c>
      <c r="K37" s="86">
        <v>6</v>
      </c>
      <c r="L37" s="86">
        <v>6</v>
      </c>
      <c r="M37" s="86">
        <v>8</v>
      </c>
      <c r="N37" s="86">
        <v>4</v>
      </c>
      <c r="O37" s="86">
        <v>2</v>
      </c>
      <c r="P37" s="86">
        <v>2</v>
      </c>
      <c r="Q37" s="86">
        <v>5</v>
      </c>
      <c r="R37" s="86">
        <v>10</v>
      </c>
      <c r="S37" s="90">
        <v>4</v>
      </c>
      <c r="T37" s="82">
        <v>6</v>
      </c>
      <c r="U37" s="83">
        <v>10</v>
      </c>
      <c r="V37" s="83">
        <v>9</v>
      </c>
      <c r="W37" s="83">
        <v>3</v>
      </c>
      <c r="X37" s="83">
        <v>6</v>
      </c>
      <c r="Y37" s="83">
        <v>5</v>
      </c>
      <c r="Z37" s="83">
        <v>6</v>
      </c>
      <c r="AA37" s="83">
        <v>8</v>
      </c>
      <c r="AB37" s="83">
        <v>4</v>
      </c>
      <c r="AC37" s="83">
        <v>4</v>
      </c>
      <c r="AD37" s="83">
        <v>6</v>
      </c>
      <c r="AE37" s="84">
        <v>5</v>
      </c>
      <c r="AF37" s="2"/>
      <c r="AG37" s="2"/>
      <c r="AH37" s="2"/>
      <c r="AI37" s="2"/>
      <c r="AJ37" s="62"/>
      <c r="AK37" s="2"/>
      <c r="AL37" s="2"/>
      <c r="AM37" s="2"/>
      <c r="AO37" s="63" t="s">
        <v>20</v>
      </c>
      <c r="AP37" s="64">
        <f>AVERAGE(AP6:AP34)</f>
        <v>10.108892921960075</v>
      </c>
      <c r="AQ37" s="65">
        <f>AVERAGE(AQ6:AQ34)</f>
        <v>12.130671506352087</v>
      </c>
      <c r="AR37" s="2"/>
      <c r="AT37" s="1"/>
      <c r="AU37" s="1"/>
      <c r="AV37" s="1"/>
    </row>
    <row r="38" spans="1:70" customFormat="1" ht="31.8" customHeight="1" thickBot="1">
      <c r="A38" s="1"/>
      <c r="B38" s="1"/>
      <c r="C38" s="1"/>
      <c r="D38" s="54" t="s">
        <v>0</v>
      </c>
      <c r="E38" s="85">
        <v>21</v>
      </c>
      <c r="F38" s="86">
        <v>22</v>
      </c>
      <c r="G38" s="86">
        <v>23</v>
      </c>
      <c r="H38" s="86">
        <v>24</v>
      </c>
      <c r="I38" s="86">
        <v>25</v>
      </c>
      <c r="J38" s="86">
        <v>26</v>
      </c>
      <c r="K38" s="86">
        <v>27</v>
      </c>
      <c r="L38" s="86">
        <v>28</v>
      </c>
      <c r="M38" s="86">
        <v>29</v>
      </c>
      <c r="N38" s="86">
        <v>30</v>
      </c>
      <c r="O38" s="86">
        <v>31</v>
      </c>
      <c r="P38" s="86" t="s">
        <v>27</v>
      </c>
      <c r="Q38" s="86" t="s">
        <v>28</v>
      </c>
      <c r="R38" s="86" t="s">
        <v>29</v>
      </c>
      <c r="S38" s="90" t="s">
        <v>30</v>
      </c>
      <c r="T38" s="82">
        <v>32</v>
      </c>
      <c r="U38" s="83">
        <v>33</v>
      </c>
      <c r="V38" s="83">
        <v>34</v>
      </c>
      <c r="W38" s="83">
        <v>35</v>
      </c>
      <c r="X38" s="83">
        <v>36</v>
      </c>
      <c r="Y38" s="83">
        <v>37</v>
      </c>
      <c r="Z38" s="83">
        <v>38</v>
      </c>
      <c r="AA38" s="83">
        <v>39</v>
      </c>
      <c r="AB38" s="83">
        <v>40</v>
      </c>
      <c r="AC38" s="83">
        <v>41</v>
      </c>
      <c r="AD38" s="83">
        <v>42</v>
      </c>
      <c r="AE38" s="84">
        <v>43</v>
      </c>
      <c r="AF38" s="2"/>
      <c r="AG38" s="2"/>
      <c r="AH38" s="2"/>
      <c r="AI38" s="2"/>
      <c r="AJ38" s="62"/>
      <c r="AK38" s="2"/>
      <c r="AL38" s="2"/>
      <c r="AM38" s="2"/>
      <c r="AN38" s="1"/>
      <c r="AO38" s="66" t="s">
        <v>21</v>
      </c>
      <c r="AP38" s="105">
        <f>_xlfn.STDEV.S(AP6:AP34)</f>
        <v>3.0091185465321866</v>
      </c>
      <c r="AQ38" s="67">
        <f>_xlfn.STDEV.S(AQ6:AQ34)</f>
        <v>3.6109422558386401</v>
      </c>
      <c r="AR38" s="2"/>
      <c r="AS38" s="1"/>
      <c r="AT38" s="3"/>
      <c r="AU38" s="4"/>
      <c r="AV38" s="4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31.2" customHeight="1" thickBot="1">
      <c r="A39" s="1"/>
      <c r="B39" s="1"/>
      <c r="C39" s="1"/>
      <c r="D39" s="1"/>
      <c r="E39" s="102" t="s">
        <v>26</v>
      </c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4"/>
      <c r="T39" s="102" t="s">
        <v>25</v>
      </c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4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3"/>
      <c r="AU39" s="4"/>
      <c r="AV39" s="4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3" spans="1:70">
      <c r="AS43" s="3"/>
      <c r="AT43" s="4"/>
      <c r="AV43" s="1"/>
    </row>
    <row r="44" spans="1:70" ht="16.8">
      <c r="B44" s="68" t="s">
        <v>22</v>
      </c>
      <c r="C44" s="68" t="s">
        <v>23</v>
      </c>
      <c r="AR44" s="3"/>
      <c r="AS44" s="4"/>
      <c r="AT44" s="1"/>
      <c r="AU44" s="1"/>
      <c r="AV44" s="1"/>
    </row>
    <row r="45" spans="1:70" ht="16.2">
      <c r="B45" s="69">
        <v>0</v>
      </c>
      <c r="C45" s="69">
        <f t="shared" ref="C45:C65" si="0">COUNTIFS(AQ$6:AQ$34,"&gt;="&amp;B45,AQ$6:AQ$34,"&lt;"&amp;B46)</f>
        <v>0</v>
      </c>
      <c r="AR45" s="3"/>
      <c r="AS45" s="4"/>
      <c r="AT45" s="1"/>
      <c r="AU45" s="1"/>
      <c r="AV45" s="1"/>
    </row>
    <row r="46" spans="1:70" ht="16.2">
      <c r="B46" s="69">
        <v>1</v>
      </c>
      <c r="C46" s="69">
        <f t="shared" si="0"/>
        <v>0</v>
      </c>
      <c r="AR46" s="3"/>
      <c r="AS46" s="4"/>
      <c r="AT46" s="1"/>
      <c r="AU46" s="1"/>
      <c r="AV46" s="1"/>
    </row>
    <row r="47" spans="1:70" ht="16.2">
      <c r="B47" s="69">
        <v>2</v>
      </c>
      <c r="C47" s="69">
        <f t="shared" si="0"/>
        <v>0</v>
      </c>
      <c r="AR47" s="3"/>
      <c r="AS47" s="4"/>
      <c r="AT47" s="1"/>
      <c r="AU47" s="1"/>
      <c r="AV47" s="1"/>
    </row>
    <row r="48" spans="1:70" ht="16.2">
      <c r="B48" s="69">
        <v>3</v>
      </c>
      <c r="C48" s="69">
        <f t="shared" si="0"/>
        <v>0</v>
      </c>
      <c r="AR48" s="3"/>
      <c r="AS48" s="4"/>
      <c r="AT48" s="1"/>
      <c r="AU48" s="1"/>
      <c r="AV48" s="1"/>
    </row>
    <row r="49" spans="2:48" ht="16.2">
      <c r="B49" s="69">
        <v>4</v>
      </c>
      <c r="C49" s="69">
        <f t="shared" si="0"/>
        <v>0</v>
      </c>
      <c r="AR49" s="3"/>
      <c r="AS49" s="4"/>
      <c r="AT49" s="1"/>
      <c r="AU49" s="1"/>
      <c r="AV49" s="1"/>
    </row>
    <row r="50" spans="2:48" ht="16.2">
      <c r="B50" s="69">
        <v>5</v>
      </c>
      <c r="C50" s="69">
        <f t="shared" si="0"/>
        <v>2</v>
      </c>
      <c r="AR50" s="3"/>
      <c r="AS50" s="4"/>
      <c r="AT50" s="1"/>
      <c r="AU50" s="1"/>
      <c r="AV50" s="1"/>
    </row>
    <row r="51" spans="2:48" ht="16.2">
      <c r="B51" s="69">
        <v>6</v>
      </c>
      <c r="C51" s="69">
        <f t="shared" si="0"/>
        <v>1</v>
      </c>
      <c r="AR51" s="3"/>
      <c r="AS51" s="4"/>
      <c r="AT51" s="1"/>
      <c r="AU51" s="1"/>
      <c r="AV51" s="1"/>
    </row>
    <row r="52" spans="2:48" ht="16.2">
      <c r="B52" s="69">
        <v>7</v>
      </c>
      <c r="C52" s="69">
        <f t="shared" si="0"/>
        <v>1</v>
      </c>
      <c r="AR52" s="3"/>
      <c r="AS52" s="4"/>
      <c r="AT52" s="1"/>
      <c r="AU52" s="1"/>
      <c r="AV52" s="1"/>
    </row>
    <row r="53" spans="2:48" ht="16.2">
      <c r="B53" s="69">
        <v>8</v>
      </c>
      <c r="C53" s="69">
        <f t="shared" si="0"/>
        <v>3</v>
      </c>
      <c r="AR53" s="3"/>
      <c r="AS53" s="4"/>
      <c r="AT53" s="1"/>
      <c r="AU53" s="1"/>
      <c r="AV53" s="1"/>
    </row>
    <row r="54" spans="2:48" ht="16.2">
      <c r="B54" s="69">
        <v>9</v>
      </c>
      <c r="C54" s="69">
        <f t="shared" si="0"/>
        <v>2</v>
      </c>
      <c r="AR54" s="3"/>
      <c r="AS54" s="4"/>
      <c r="AT54" s="1"/>
      <c r="AU54" s="1"/>
      <c r="AV54" s="1"/>
    </row>
    <row r="55" spans="2:48" ht="16.2">
      <c r="B55" s="69">
        <v>10</v>
      </c>
      <c r="C55" s="69">
        <f t="shared" si="0"/>
        <v>1</v>
      </c>
      <c r="AR55" s="3"/>
      <c r="AS55" s="4"/>
      <c r="AT55" s="1"/>
      <c r="AU55" s="1"/>
      <c r="AV55" s="1"/>
    </row>
    <row r="56" spans="2:48" ht="16.2">
      <c r="B56" s="69">
        <v>11</v>
      </c>
      <c r="C56" s="69">
        <f t="shared" si="0"/>
        <v>3</v>
      </c>
      <c r="AR56" s="3"/>
      <c r="AS56" s="4"/>
      <c r="AT56" s="1"/>
      <c r="AU56" s="1"/>
      <c r="AV56" s="1"/>
    </row>
    <row r="57" spans="2:48" ht="16.2">
      <c r="B57" s="69">
        <v>12</v>
      </c>
      <c r="C57" s="69">
        <f t="shared" si="0"/>
        <v>2</v>
      </c>
      <c r="AR57" s="3"/>
      <c r="AS57" s="4"/>
      <c r="AT57" s="1"/>
      <c r="AU57" s="1"/>
      <c r="AV57" s="1"/>
    </row>
    <row r="58" spans="2:48" ht="16.2">
      <c r="B58" s="69">
        <v>13</v>
      </c>
      <c r="C58" s="69">
        <f t="shared" si="0"/>
        <v>6</v>
      </c>
      <c r="AR58" s="3"/>
      <c r="AS58" s="4"/>
      <c r="AT58" s="1"/>
      <c r="AU58" s="1"/>
      <c r="AV58" s="1"/>
    </row>
    <row r="59" spans="2:48" ht="16.2">
      <c r="B59" s="69">
        <v>14</v>
      </c>
      <c r="C59" s="69">
        <f t="shared" si="0"/>
        <v>1</v>
      </c>
      <c r="AR59" s="3"/>
      <c r="AS59" s="4"/>
      <c r="AT59" s="1"/>
      <c r="AU59" s="1"/>
      <c r="AV59" s="1"/>
    </row>
    <row r="60" spans="2:48" ht="16.2">
      <c r="B60" s="69">
        <v>15</v>
      </c>
      <c r="C60" s="69">
        <f t="shared" si="0"/>
        <v>1</v>
      </c>
      <c r="AR60" s="3"/>
      <c r="AS60" s="4"/>
      <c r="AT60" s="1"/>
      <c r="AU60" s="1"/>
      <c r="AV60" s="1"/>
    </row>
    <row r="61" spans="2:48" ht="16.2">
      <c r="B61" s="69">
        <v>16</v>
      </c>
      <c r="C61" s="69">
        <f t="shared" si="0"/>
        <v>4</v>
      </c>
      <c r="AR61" s="3"/>
      <c r="AS61" s="4"/>
      <c r="AT61" s="1"/>
      <c r="AU61" s="1"/>
      <c r="AV61" s="1"/>
    </row>
    <row r="62" spans="2:48" ht="16.2">
      <c r="B62" s="69">
        <v>17</v>
      </c>
      <c r="C62" s="69">
        <f t="shared" si="0"/>
        <v>1</v>
      </c>
      <c r="AR62" s="3"/>
      <c r="AS62" s="4"/>
      <c r="AT62" s="1"/>
      <c r="AU62" s="1"/>
      <c r="AV62" s="1"/>
    </row>
    <row r="63" spans="2:48" ht="16.2">
      <c r="B63" s="69">
        <v>18</v>
      </c>
      <c r="C63" s="69">
        <f t="shared" si="0"/>
        <v>1</v>
      </c>
      <c r="AR63" s="3"/>
      <c r="AS63" s="4"/>
      <c r="AT63" s="1"/>
      <c r="AU63" s="1"/>
      <c r="AV63" s="1"/>
    </row>
    <row r="64" spans="2:48" ht="16.2">
      <c r="B64" s="69">
        <v>19</v>
      </c>
      <c r="C64" s="69">
        <f t="shared" si="0"/>
        <v>0</v>
      </c>
      <c r="AR64" s="3"/>
      <c r="AS64" s="4"/>
      <c r="AT64" s="1"/>
      <c r="AU64" s="1"/>
      <c r="AV64" s="1"/>
    </row>
    <row r="65" spans="2:48" ht="16.2">
      <c r="B65" s="69">
        <v>20</v>
      </c>
      <c r="C65" s="69">
        <f t="shared" si="0"/>
        <v>0</v>
      </c>
      <c r="AR65" s="3"/>
      <c r="AS65" s="4"/>
      <c r="AT65" s="1"/>
      <c r="AU65" s="1"/>
      <c r="AV65" s="1"/>
    </row>
    <row r="66" spans="2:48">
      <c r="AR66" s="3"/>
      <c r="AS66" s="4"/>
      <c r="AT66" s="1"/>
      <c r="AU66" s="1"/>
      <c r="AV66" s="1"/>
    </row>
    <row r="67" spans="2:48">
      <c r="B67" s="1" t="s">
        <v>24</v>
      </c>
      <c r="C67" s="2">
        <f>SUM(C45:C65)</f>
        <v>29</v>
      </c>
      <c r="AR67" s="3"/>
      <c r="AS67" s="4"/>
      <c r="AT67" s="1"/>
      <c r="AU67" s="1"/>
      <c r="AV67" s="1"/>
    </row>
    <row r="68" spans="2:48">
      <c r="AR68" s="3"/>
      <c r="AS68" s="4"/>
      <c r="AT68" s="1"/>
      <c r="AU68" s="1"/>
      <c r="AV68" s="1"/>
    </row>
    <row r="69" spans="2:48">
      <c r="AS69" s="3"/>
      <c r="AT69" s="4"/>
      <c r="AV69" s="1"/>
    </row>
  </sheetData>
  <mergeCells count="4">
    <mergeCell ref="E2:S2"/>
    <mergeCell ref="T2:AE2"/>
    <mergeCell ref="E39:S39"/>
    <mergeCell ref="T39:AE39"/>
  </mergeCells>
  <phoneticPr fontId="21" type="noConversion"/>
  <conditionalFormatting sqref="A6:AR34">
    <cfRule type="expression" dxfId="0" priority="1" stopIfTrue="1">
      <formula>NOT(MOD(ROW(),2))</formula>
    </cfRule>
  </conditionalFormatting>
  <printOptions horizontalCentered="1" verticalCentered="1"/>
  <pageMargins left="0" right="0" top="0.39370078740157505" bottom="0.39370078740157505" header="0" footer="0"/>
  <pageSetup paperSize="9" scale="34" fitToWidth="0" fitToHeight="0" orientation="landscape" r:id="rId1"/>
  <headerFooter>
    <oddHeader>&amp;C&amp;A</oddHeader>
    <oddFooter>&amp;CPage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DS_6_2024-2025_PC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33623</dc:creator>
  <dc:description/>
  <cp:lastModifiedBy>Jean  Fournaise</cp:lastModifiedBy>
  <cp:revision>3</cp:revision>
  <cp:lastPrinted>2025-03-31T05:05:10Z</cp:lastPrinted>
  <dcterms:created xsi:type="dcterms:W3CDTF">2024-02-25T19:05:44Z</dcterms:created>
  <dcterms:modified xsi:type="dcterms:W3CDTF">2025-03-31T05:14:35Z</dcterms:modified>
</cp:coreProperties>
</file>